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DA\Desktop\AUDITORIA CMMI\RSK\"/>
    </mc:Choice>
  </mc:AlternateContent>
  <bookViews>
    <workbookView xWindow="0" yWindow="0" windowWidth="20490" windowHeight="7755" tabRatio="845"/>
  </bookViews>
  <sheets>
    <sheet name="Identificación Riesgos y Oportu" sheetId="3" r:id="rId1"/>
    <sheet name="Valores" sheetId="11" r:id="rId2"/>
    <sheet name="Gráfico Riesgo - Oport Tratado" sheetId="13" r:id="rId3"/>
    <sheet name="Fuente de Riesgos" sheetId="14" r:id="rId4"/>
    <sheet name="Estrategias " sheetId="15" r:id="rId5"/>
    <sheet name="Categ-Cap-Imp-Val Oportunidades" sheetId="19" r:id="rId6"/>
    <sheet name="Estrategias - Oportunidades" sheetId="21" state="hidden" r:id="rId7"/>
    <sheet name="Hoja1" sheetId="22" state="hidden" r:id="rId8"/>
  </sheets>
  <definedNames>
    <definedName name="_xlnm._FilterDatabase" localSheetId="0" hidden="1">'Identificación Riesgos y Oportu'!$A$15:$W$42</definedName>
    <definedName name="_xlnm.Print_Area" localSheetId="3">'Fuente de Riesgos'!$A$1:$B$91</definedName>
    <definedName name="_xlnm.Print_Area" localSheetId="0">'Identificación Riesgos y Oportu'!$A$1:$L$37</definedName>
    <definedName name="_xlnm.Print_Area" localSheetId="1">Valores!#REF!</definedName>
    <definedName name="Capacidad">Valores!$F$2:$F$6</definedName>
    <definedName name="Categoria">Valores!$D$2:$D$6</definedName>
    <definedName name="Estratégias">Valores!$B$2:$B$6</definedName>
    <definedName name="Identificação_dos_Riscos">Valores!$D$2:$D$5</definedName>
    <definedName name="Impacto">Valores!$H$2:$H$6</definedName>
    <definedName name="Status_da_Resposta">Valores!$C$2:$C$6</definedName>
    <definedName name="_xlnm.Print_Titles" localSheetId="3">'Fuente de Riesgos'!$1:$8</definedName>
    <definedName name="Valores">Valores!$A$2:$A$10</definedName>
    <definedName name="Vlr_Proba">Valores!#REF!</definedName>
  </definedNames>
  <calcPr calcId="152511"/>
</workbook>
</file>

<file path=xl/calcChain.xml><?xml version="1.0" encoding="utf-8"?>
<calcChain xmlns="http://schemas.openxmlformats.org/spreadsheetml/2006/main">
  <c r="BP16" i="3" l="1"/>
  <c r="BQ16" i="3" s="1"/>
  <c r="BV16" i="3"/>
  <c r="BW16" i="3" s="1"/>
  <c r="BW46" i="3" l="1"/>
  <c r="BW45" i="3"/>
  <c r="BW44" i="3"/>
  <c r="BW47" i="3" s="1"/>
  <c r="BV37" i="3"/>
  <c r="BW37" i="3" s="1"/>
  <c r="BV36" i="3"/>
  <c r="BW36" i="3" s="1"/>
  <c r="BV35" i="3"/>
  <c r="BW35" i="3" s="1"/>
  <c r="BV34" i="3"/>
  <c r="BW34" i="3" s="1"/>
  <c r="BV33" i="3"/>
  <c r="BW33" i="3" s="1"/>
  <c r="BV32" i="3"/>
  <c r="BW32" i="3" s="1"/>
  <c r="BV31" i="3"/>
  <c r="BW31" i="3" s="1"/>
  <c r="BV30" i="3"/>
  <c r="BW30" i="3" s="1"/>
  <c r="BV29" i="3"/>
  <c r="BW29" i="3" s="1"/>
  <c r="BV28" i="3"/>
  <c r="BW28" i="3" s="1"/>
  <c r="BV27" i="3"/>
  <c r="BW27" i="3" s="1"/>
  <c r="BV26" i="3"/>
  <c r="BW26" i="3" s="1"/>
  <c r="BV25" i="3"/>
  <c r="BW25" i="3" s="1"/>
  <c r="BV24" i="3"/>
  <c r="BW24" i="3" s="1"/>
  <c r="BV23" i="3"/>
  <c r="BW23" i="3" s="1"/>
  <c r="BV22" i="3"/>
  <c r="BW22" i="3" s="1"/>
  <c r="BV21" i="3"/>
  <c r="BW21" i="3" s="1"/>
  <c r="BV20" i="3"/>
  <c r="BW20" i="3" s="1"/>
  <c r="BV19" i="3"/>
  <c r="BW19" i="3" s="1"/>
  <c r="BV18" i="3"/>
  <c r="BW18" i="3" s="1"/>
  <c r="BV17" i="3"/>
  <c r="BW17" i="3" s="1"/>
  <c r="BQ46" i="3"/>
  <c r="BQ45" i="3"/>
  <c r="BQ44" i="3"/>
  <c r="BP37" i="3"/>
  <c r="BQ37" i="3" s="1"/>
  <c r="BP36" i="3"/>
  <c r="BQ36" i="3" s="1"/>
  <c r="BP35" i="3"/>
  <c r="BQ35" i="3" s="1"/>
  <c r="BP34" i="3"/>
  <c r="BQ34" i="3" s="1"/>
  <c r="BP33" i="3"/>
  <c r="BQ33" i="3" s="1"/>
  <c r="BP32" i="3"/>
  <c r="BQ32" i="3" s="1"/>
  <c r="BP31" i="3"/>
  <c r="BQ31" i="3" s="1"/>
  <c r="BP30" i="3"/>
  <c r="BQ30" i="3" s="1"/>
  <c r="BP29" i="3"/>
  <c r="BQ29" i="3" s="1"/>
  <c r="BP28" i="3"/>
  <c r="BQ28" i="3" s="1"/>
  <c r="BP27" i="3"/>
  <c r="BQ27" i="3" s="1"/>
  <c r="BP26" i="3"/>
  <c r="BQ26" i="3" s="1"/>
  <c r="BP25" i="3"/>
  <c r="BQ25" i="3" s="1"/>
  <c r="BP24" i="3"/>
  <c r="BQ24" i="3" s="1"/>
  <c r="BP23" i="3"/>
  <c r="BQ23" i="3" s="1"/>
  <c r="BP22" i="3"/>
  <c r="BQ22" i="3" s="1"/>
  <c r="BP21" i="3"/>
  <c r="BQ21" i="3" s="1"/>
  <c r="BP20" i="3"/>
  <c r="BQ20" i="3" s="1"/>
  <c r="BP19" i="3"/>
  <c r="BQ19" i="3" s="1"/>
  <c r="BP18" i="3"/>
  <c r="BP17" i="3"/>
  <c r="BQ17" i="3" s="1"/>
  <c r="BJ37" i="3"/>
  <c r="BK37" i="3" s="1"/>
  <c r="BJ36" i="3"/>
  <c r="BK36" i="3" s="1"/>
  <c r="BJ35" i="3"/>
  <c r="BK35" i="3" s="1"/>
  <c r="BJ34" i="3"/>
  <c r="BK34" i="3" s="1"/>
  <c r="BJ33" i="3"/>
  <c r="BK33" i="3" s="1"/>
  <c r="BJ32" i="3"/>
  <c r="BK32" i="3" s="1"/>
  <c r="BJ31" i="3"/>
  <c r="BK31" i="3" s="1"/>
  <c r="BJ30" i="3"/>
  <c r="BK30" i="3" s="1"/>
  <c r="BJ29" i="3"/>
  <c r="BK29" i="3" s="1"/>
  <c r="BJ28" i="3"/>
  <c r="BK28" i="3" s="1"/>
  <c r="BJ27" i="3"/>
  <c r="BK27" i="3" s="1"/>
  <c r="BJ26" i="3"/>
  <c r="BK26" i="3" s="1"/>
  <c r="BJ25" i="3"/>
  <c r="BK25" i="3" s="1"/>
  <c r="BJ24" i="3"/>
  <c r="BK24" i="3" s="1"/>
  <c r="BJ23" i="3"/>
  <c r="BK23" i="3" s="1"/>
  <c r="BK22" i="3"/>
  <c r="BJ22" i="3"/>
  <c r="BJ21" i="3"/>
  <c r="BK21" i="3" s="1"/>
  <c r="BJ20" i="3"/>
  <c r="BK20" i="3" s="1"/>
  <c r="BJ19" i="3"/>
  <c r="BK19" i="3" s="1"/>
  <c r="BJ18" i="3"/>
  <c r="BK18" i="3" s="1"/>
  <c r="BJ17" i="3"/>
  <c r="BK17" i="3" s="1"/>
  <c r="BJ16" i="3"/>
  <c r="BK46" i="3" s="1"/>
  <c r="BD37" i="3"/>
  <c r="BE37" i="3" s="1"/>
  <c r="BD36" i="3"/>
  <c r="BE36" i="3" s="1"/>
  <c r="BD35" i="3"/>
  <c r="BE35" i="3" s="1"/>
  <c r="BD34" i="3"/>
  <c r="BE34" i="3" s="1"/>
  <c r="BD33" i="3"/>
  <c r="BE33" i="3" s="1"/>
  <c r="BD32" i="3"/>
  <c r="BE32" i="3" s="1"/>
  <c r="BD31" i="3"/>
  <c r="BE31" i="3" s="1"/>
  <c r="BE30" i="3"/>
  <c r="BD30" i="3"/>
  <c r="BD29" i="3"/>
  <c r="BE29" i="3" s="1"/>
  <c r="BD28" i="3"/>
  <c r="BE28" i="3" s="1"/>
  <c r="BD27" i="3"/>
  <c r="BE27" i="3" s="1"/>
  <c r="BD26" i="3"/>
  <c r="BE26" i="3" s="1"/>
  <c r="BD25" i="3"/>
  <c r="BE25" i="3" s="1"/>
  <c r="BD24" i="3"/>
  <c r="BE24" i="3" s="1"/>
  <c r="BD23" i="3"/>
  <c r="BE23" i="3" s="1"/>
  <c r="BD22" i="3"/>
  <c r="BE22" i="3" s="1"/>
  <c r="BD21" i="3"/>
  <c r="BE21" i="3" s="1"/>
  <c r="BD20" i="3"/>
  <c r="BE20" i="3" s="1"/>
  <c r="BD19" i="3"/>
  <c r="BE19" i="3" s="1"/>
  <c r="BD18" i="3"/>
  <c r="BE18" i="3" s="1"/>
  <c r="BD17" i="3"/>
  <c r="BE17" i="3" s="1"/>
  <c r="BD16" i="3"/>
  <c r="BE44" i="3" s="1"/>
  <c r="AY44" i="3"/>
  <c r="AX37" i="3"/>
  <c r="AY37" i="3" s="1"/>
  <c r="AX36" i="3"/>
  <c r="AY36" i="3" s="1"/>
  <c r="AX35" i="3"/>
  <c r="AY35" i="3" s="1"/>
  <c r="AX34" i="3"/>
  <c r="AY34" i="3" s="1"/>
  <c r="AX33" i="3"/>
  <c r="AY33" i="3" s="1"/>
  <c r="AX32" i="3"/>
  <c r="AY32" i="3" s="1"/>
  <c r="AX31" i="3"/>
  <c r="AY31" i="3" s="1"/>
  <c r="AX30" i="3"/>
  <c r="AY30" i="3" s="1"/>
  <c r="AX29" i="3"/>
  <c r="AY29" i="3" s="1"/>
  <c r="AX28" i="3"/>
  <c r="AY28" i="3" s="1"/>
  <c r="AX27" i="3"/>
  <c r="AY27" i="3" s="1"/>
  <c r="AX26" i="3"/>
  <c r="AY26" i="3" s="1"/>
  <c r="AX25" i="3"/>
  <c r="AY25" i="3" s="1"/>
  <c r="AX24" i="3"/>
  <c r="AY24" i="3" s="1"/>
  <c r="AX23" i="3"/>
  <c r="AY23" i="3" s="1"/>
  <c r="AY22" i="3"/>
  <c r="AX22" i="3"/>
  <c r="AX21" i="3"/>
  <c r="AY21" i="3" s="1"/>
  <c r="AX20" i="3"/>
  <c r="AY20" i="3" s="1"/>
  <c r="AX19" i="3"/>
  <c r="AY19" i="3" s="1"/>
  <c r="AX18" i="3"/>
  <c r="AY18" i="3" s="1"/>
  <c r="AX17" i="3"/>
  <c r="AY17" i="3" s="1"/>
  <c r="AX16" i="3"/>
  <c r="AY46" i="3" s="1"/>
  <c r="AR37" i="3"/>
  <c r="AS37" i="3" s="1"/>
  <c r="AR36" i="3"/>
  <c r="AS36" i="3" s="1"/>
  <c r="AR35" i="3"/>
  <c r="AS35" i="3" s="1"/>
  <c r="AR34" i="3"/>
  <c r="AS34" i="3" s="1"/>
  <c r="AR33" i="3"/>
  <c r="AS33" i="3" s="1"/>
  <c r="AR32" i="3"/>
  <c r="AS32" i="3" s="1"/>
  <c r="AR31" i="3"/>
  <c r="AS31" i="3" s="1"/>
  <c r="AS30" i="3"/>
  <c r="AR30" i="3"/>
  <c r="AR29" i="3"/>
  <c r="AS29" i="3" s="1"/>
  <c r="AR28" i="3"/>
  <c r="AS28" i="3" s="1"/>
  <c r="AR27" i="3"/>
  <c r="AS27" i="3" s="1"/>
  <c r="AR26" i="3"/>
  <c r="AS26" i="3" s="1"/>
  <c r="AR25" i="3"/>
  <c r="AS25" i="3" s="1"/>
  <c r="AR24" i="3"/>
  <c r="AS24" i="3" s="1"/>
  <c r="AR23" i="3"/>
  <c r="AS23" i="3" s="1"/>
  <c r="AR22" i="3"/>
  <c r="AS22" i="3" s="1"/>
  <c r="AR21" i="3"/>
  <c r="AS21" i="3" s="1"/>
  <c r="AR20" i="3"/>
  <c r="AS20" i="3" s="1"/>
  <c r="AR19" i="3"/>
  <c r="AS19" i="3" s="1"/>
  <c r="AR18" i="3"/>
  <c r="AS18" i="3" s="1"/>
  <c r="AR17" i="3"/>
  <c r="AR16" i="3"/>
  <c r="AS44" i="3" s="1"/>
  <c r="AL37" i="3"/>
  <c r="AM37" i="3" s="1"/>
  <c r="AL36" i="3"/>
  <c r="AM36" i="3" s="1"/>
  <c r="AL35" i="3"/>
  <c r="AM35" i="3" s="1"/>
  <c r="AL34" i="3"/>
  <c r="AM34" i="3" s="1"/>
  <c r="AL33" i="3"/>
  <c r="AM33" i="3" s="1"/>
  <c r="AL32" i="3"/>
  <c r="AM32" i="3" s="1"/>
  <c r="AL31" i="3"/>
  <c r="AM31" i="3" s="1"/>
  <c r="AL30" i="3"/>
  <c r="AM30" i="3" s="1"/>
  <c r="AL29" i="3"/>
  <c r="AM29" i="3" s="1"/>
  <c r="AL28" i="3"/>
  <c r="AM28" i="3" s="1"/>
  <c r="AL27" i="3"/>
  <c r="AM27" i="3" s="1"/>
  <c r="AL26" i="3"/>
  <c r="AM26" i="3" s="1"/>
  <c r="AL25" i="3"/>
  <c r="AM25" i="3" s="1"/>
  <c r="AL24" i="3"/>
  <c r="AM24" i="3" s="1"/>
  <c r="AL23" i="3"/>
  <c r="AM23" i="3" s="1"/>
  <c r="AM22" i="3"/>
  <c r="AL22" i="3"/>
  <c r="AL21" i="3"/>
  <c r="AM21" i="3" s="1"/>
  <c r="AL20" i="3"/>
  <c r="AM20" i="3" s="1"/>
  <c r="AL19" i="3"/>
  <c r="AM19" i="3" s="1"/>
  <c r="AL18" i="3"/>
  <c r="AM18" i="3" s="1"/>
  <c r="AL17" i="3"/>
  <c r="AM17" i="3" s="1"/>
  <c r="AL16" i="3"/>
  <c r="AM46" i="3" s="1"/>
  <c r="AF37" i="3"/>
  <c r="AG37" i="3" s="1"/>
  <c r="AF36" i="3"/>
  <c r="AG36" i="3" s="1"/>
  <c r="AF35" i="3"/>
  <c r="AG35" i="3" s="1"/>
  <c r="AF34" i="3"/>
  <c r="AG34" i="3" s="1"/>
  <c r="AF33" i="3"/>
  <c r="AG33" i="3" s="1"/>
  <c r="AF32" i="3"/>
  <c r="AG32" i="3" s="1"/>
  <c r="AF31" i="3"/>
  <c r="AG31" i="3" s="1"/>
  <c r="AF30" i="3"/>
  <c r="AG30" i="3" s="1"/>
  <c r="AF29" i="3"/>
  <c r="AG29" i="3" s="1"/>
  <c r="AF28" i="3"/>
  <c r="AG28" i="3" s="1"/>
  <c r="AF27" i="3"/>
  <c r="AG27" i="3" s="1"/>
  <c r="AF26" i="3"/>
  <c r="AG26" i="3" s="1"/>
  <c r="AF25" i="3"/>
  <c r="AG25" i="3" s="1"/>
  <c r="AF24" i="3"/>
  <c r="AG24" i="3" s="1"/>
  <c r="AF23" i="3"/>
  <c r="AG23" i="3" s="1"/>
  <c r="AF22" i="3"/>
  <c r="AG22" i="3" s="1"/>
  <c r="AG21" i="3"/>
  <c r="AF21" i="3"/>
  <c r="AF20" i="3"/>
  <c r="AG20" i="3" s="1"/>
  <c r="AF19" i="3"/>
  <c r="AG19" i="3" s="1"/>
  <c r="AF18" i="3"/>
  <c r="AG18" i="3" s="1"/>
  <c r="AF17" i="3"/>
  <c r="AG17" i="3" s="1"/>
  <c r="AF16" i="3"/>
  <c r="AG44" i="3" s="1"/>
  <c r="AM44" i="3" l="1"/>
  <c r="BK44" i="3"/>
  <c r="AG45" i="3"/>
  <c r="AG47" i="3" s="1"/>
  <c r="BE46" i="3"/>
  <c r="AY45" i="3"/>
  <c r="BK45" i="3"/>
  <c r="BK47" i="3" s="1"/>
  <c r="BJ46" i="3" s="1"/>
  <c r="AS45" i="3"/>
  <c r="BE45" i="3"/>
  <c r="AG46" i="3"/>
  <c r="AS46" i="3"/>
  <c r="AM45" i="3"/>
  <c r="AL45" i="3" s="1"/>
  <c r="BQ40" i="3"/>
  <c r="BW40" i="3"/>
  <c r="AM40" i="3"/>
  <c r="AY40" i="3"/>
  <c r="BK40" i="3"/>
  <c r="BQ18" i="3"/>
  <c r="AS40" i="3"/>
  <c r="BE40" i="3"/>
  <c r="AG41" i="3"/>
  <c r="AM16" i="3"/>
  <c r="AM47" i="3"/>
  <c r="AL44" i="3" s="1"/>
  <c r="AS16" i="3"/>
  <c r="AY16" i="3"/>
  <c r="AY47" i="3"/>
  <c r="AX44" i="3" s="1"/>
  <c r="BE16" i="3"/>
  <c r="BE47" i="3"/>
  <c r="BD44" i="3" s="1"/>
  <c r="BK16" i="3"/>
  <c r="BQ47" i="3"/>
  <c r="BP46" i="3" s="1"/>
  <c r="AS39" i="3"/>
  <c r="BV44" i="3"/>
  <c r="BV46" i="3"/>
  <c r="BV45" i="3"/>
  <c r="BW39" i="3"/>
  <c r="BW41" i="3"/>
  <c r="BV38" i="3"/>
  <c r="BP45" i="3"/>
  <c r="BQ41" i="3"/>
  <c r="BQ39" i="3"/>
  <c r="BP38" i="3"/>
  <c r="BK39" i="3"/>
  <c r="BK41" i="3"/>
  <c r="BJ38" i="3"/>
  <c r="BE39" i="3"/>
  <c r="BE41" i="3"/>
  <c r="BD38" i="3"/>
  <c r="AY39" i="3"/>
  <c r="AY41" i="3"/>
  <c r="AX38" i="3"/>
  <c r="AS41" i="3"/>
  <c r="AS42" i="3" s="1"/>
  <c r="AS17" i="3"/>
  <c r="AR38" i="3"/>
  <c r="AM39" i="3"/>
  <c r="AM41" i="3"/>
  <c r="AL38" i="3"/>
  <c r="AF38" i="3"/>
  <c r="AG40" i="3"/>
  <c r="AG16" i="3"/>
  <c r="AG39" i="3"/>
  <c r="Z37" i="3"/>
  <c r="AA37" i="3" s="1"/>
  <c r="Z36" i="3"/>
  <c r="AA36" i="3" s="1"/>
  <c r="Z35" i="3"/>
  <c r="AA35" i="3" s="1"/>
  <c r="Z34" i="3"/>
  <c r="AA34" i="3" s="1"/>
  <c r="Z33" i="3"/>
  <c r="AA33" i="3" s="1"/>
  <c r="Z32" i="3"/>
  <c r="AA32" i="3" s="1"/>
  <c r="Z31" i="3"/>
  <c r="AA31" i="3" s="1"/>
  <c r="Z30" i="3"/>
  <c r="AA30" i="3" s="1"/>
  <c r="Z29" i="3"/>
  <c r="AA29" i="3" s="1"/>
  <c r="Z28" i="3"/>
  <c r="AA28" i="3" s="1"/>
  <c r="Z27" i="3"/>
  <c r="AA27" i="3" s="1"/>
  <c r="Z26" i="3"/>
  <c r="AA26" i="3" s="1"/>
  <c r="Z25" i="3"/>
  <c r="AA25" i="3" s="1"/>
  <c r="Z24" i="3"/>
  <c r="AA24" i="3" s="1"/>
  <c r="Z23" i="3"/>
  <c r="AA23" i="3" s="1"/>
  <c r="Z22" i="3"/>
  <c r="AA22" i="3" s="1"/>
  <c r="Z21" i="3"/>
  <c r="AA21" i="3" s="1"/>
  <c r="Z20" i="3"/>
  <c r="AA20" i="3" s="1"/>
  <c r="Z19" i="3"/>
  <c r="AA19" i="3" s="1"/>
  <c r="Z18" i="3"/>
  <c r="AA18" i="3" s="1"/>
  <c r="Z17" i="3"/>
  <c r="AA17" i="3" s="1"/>
  <c r="Z16" i="3"/>
  <c r="S90" i="13"/>
  <c r="F90" i="13"/>
  <c r="S89" i="13"/>
  <c r="F89" i="13"/>
  <c r="AF44" i="3" l="1"/>
  <c r="AF45" i="3"/>
  <c r="AF46" i="3"/>
  <c r="AF47" i="3" s="1"/>
  <c r="BD45" i="3"/>
  <c r="BD47" i="3" s="1"/>
  <c r="BD46" i="3"/>
  <c r="AS47" i="3"/>
  <c r="AR44" i="3" s="1"/>
  <c r="AR47" i="3" s="1"/>
  <c r="AR46" i="3"/>
  <c r="AR45" i="3"/>
  <c r="AX46" i="3"/>
  <c r="AX45" i="3"/>
  <c r="AL46" i="3"/>
  <c r="AL47" i="3" s="1"/>
  <c r="BJ45" i="3"/>
  <c r="BJ44" i="3"/>
  <c r="BP44" i="3"/>
  <c r="BP47" i="3" s="1"/>
  <c r="BW42" i="3"/>
  <c r="BV40" i="3" s="1"/>
  <c r="BV47" i="3"/>
  <c r="BQ42" i="3"/>
  <c r="BP40" i="3" s="1"/>
  <c r="BK42" i="3"/>
  <c r="BJ40" i="3" s="1"/>
  <c r="BE42" i="3"/>
  <c r="BD40" i="3" s="1"/>
  <c r="AY42" i="3"/>
  <c r="AX40" i="3" s="1"/>
  <c r="AR40" i="3"/>
  <c r="AR39" i="3"/>
  <c r="AR41" i="3"/>
  <c r="AM42" i="3"/>
  <c r="AL40" i="3" s="1"/>
  <c r="AG42" i="3"/>
  <c r="AF41" i="3" s="1"/>
  <c r="Z38" i="3"/>
  <c r="AA45" i="3"/>
  <c r="Q74" i="13" s="1"/>
  <c r="AA46" i="3"/>
  <c r="R74" i="13" s="1"/>
  <c r="AA44" i="3"/>
  <c r="P74" i="13" s="1"/>
  <c r="AA16" i="3"/>
  <c r="AA40" i="3"/>
  <c r="Q17" i="13" s="1"/>
  <c r="AA39" i="3"/>
  <c r="R17" i="13" s="1"/>
  <c r="AA41" i="3"/>
  <c r="P17" i="13" s="1"/>
  <c r="T37" i="3"/>
  <c r="U37" i="3" s="1"/>
  <c r="T36" i="3"/>
  <c r="U36" i="3" s="1"/>
  <c r="T35" i="3"/>
  <c r="U35" i="3" s="1"/>
  <c r="T34" i="3"/>
  <c r="U34" i="3" s="1"/>
  <c r="T33" i="3"/>
  <c r="U33" i="3" s="1"/>
  <c r="T32" i="3"/>
  <c r="U32" i="3" s="1"/>
  <c r="T31" i="3"/>
  <c r="U31" i="3" s="1"/>
  <c r="T30" i="3"/>
  <c r="U30" i="3" s="1"/>
  <c r="T29" i="3"/>
  <c r="U29" i="3" s="1"/>
  <c r="T28" i="3"/>
  <c r="U28" i="3" s="1"/>
  <c r="T27" i="3"/>
  <c r="U27" i="3" s="1"/>
  <c r="T26" i="3"/>
  <c r="U26" i="3" s="1"/>
  <c r="T25" i="3"/>
  <c r="U25" i="3" s="1"/>
  <c r="T24" i="3"/>
  <c r="U24" i="3" s="1"/>
  <c r="T23" i="3"/>
  <c r="U23" i="3" s="1"/>
  <c r="T22" i="3"/>
  <c r="U22" i="3" s="1"/>
  <c r="T21" i="3"/>
  <c r="U21" i="3" s="1"/>
  <c r="T20" i="3"/>
  <c r="U20" i="3" s="1"/>
  <c r="T19" i="3"/>
  <c r="U19" i="3" s="1"/>
  <c r="T18" i="3"/>
  <c r="U18" i="3" s="1"/>
  <c r="T17" i="3"/>
  <c r="T16" i="3"/>
  <c r="G17" i="3"/>
  <c r="G18" i="3"/>
  <c r="G19" i="3"/>
  <c r="H19" i="3" s="1"/>
  <c r="G20" i="3"/>
  <c r="G21" i="3"/>
  <c r="G22" i="3"/>
  <c r="G23" i="3"/>
  <c r="G24" i="3"/>
  <c r="G25" i="3"/>
  <c r="G26" i="3"/>
  <c r="G27" i="3"/>
  <c r="G28" i="3"/>
  <c r="G29" i="3"/>
  <c r="G30" i="3"/>
  <c r="G31" i="3"/>
  <c r="G32" i="3"/>
  <c r="G33" i="3"/>
  <c r="G34" i="3"/>
  <c r="G35" i="3"/>
  <c r="G36" i="3"/>
  <c r="G37" i="3"/>
  <c r="G16" i="3"/>
  <c r="BJ47" i="3" l="1"/>
  <c r="AX47" i="3"/>
  <c r="AX39" i="3"/>
  <c r="AL39" i="3"/>
  <c r="BD39" i="3"/>
  <c r="BP39" i="3"/>
  <c r="BJ39" i="3"/>
  <c r="AF40" i="3"/>
  <c r="AL41" i="3"/>
  <c r="BP41" i="3"/>
  <c r="BP42" i="3" s="1"/>
  <c r="BV39" i="3"/>
  <c r="BV41" i="3"/>
  <c r="BJ41" i="3"/>
  <c r="BD41" i="3"/>
  <c r="AX41" i="3"/>
  <c r="AX42" i="3" s="1"/>
  <c r="AR42" i="3"/>
  <c r="AF39" i="3"/>
  <c r="H41" i="3"/>
  <c r="H40" i="3"/>
  <c r="Q15" i="13" s="1"/>
  <c r="H39" i="3"/>
  <c r="R15" i="13" s="1"/>
  <c r="U41" i="3"/>
  <c r="P16" i="13" s="1"/>
  <c r="S74" i="13"/>
  <c r="AA47" i="3"/>
  <c r="Z44" i="3" s="1"/>
  <c r="C74" i="13" s="1"/>
  <c r="AA42" i="3"/>
  <c r="Z40" i="3" s="1"/>
  <c r="D17" i="13" s="1"/>
  <c r="U17" i="3"/>
  <c r="U46" i="3"/>
  <c r="R73" i="13" s="1"/>
  <c r="U45" i="3"/>
  <c r="Q73" i="13" s="1"/>
  <c r="U44" i="3"/>
  <c r="P73" i="13" s="1"/>
  <c r="H44" i="3"/>
  <c r="P72" i="13" s="1"/>
  <c r="H45" i="3"/>
  <c r="Q72" i="13" s="1"/>
  <c r="H46" i="3"/>
  <c r="R72" i="13" s="1"/>
  <c r="U16" i="3"/>
  <c r="U40" i="3"/>
  <c r="Q16" i="13" s="1"/>
  <c r="U39" i="3"/>
  <c r="R16" i="13" s="1"/>
  <c r="G38" i="3"/>
  <c r="H31" i="3"/>
  <c r="H32" i="3"/>
  <c r="H33" i="3"/>
  <c r="H34" i="3"/>
  <c r="H35" i="3"/>
  <c r="H30" i="3"/>
  <c r="AF42" i="3" l="1"/>
  <c r="AL42" i="3"/>
  <c r="BD42" i="3"/>
  <c r="BJ42" i="3"/>
  <c r="BV42" i="3"/>
  <c r="S73" i="13"/>
  <c r="S72" i="13"/>
  <c r="Z46" i="3"/>
  <c r="E74" i="13" s="1"/>
  <c r="Z45" i="3"/>
  <c r="D74" i="13" s="1"/>
  <c r="Z39" i="3"/>
  <c r="Z41" i="3"/>
  <c r="C17" i="13" s="1"/>
  <c r="U47" i="3"/>
  <c r="T46" i="3" s="1"/>
  <c r="E73" i="13" s="1"/>
  <c r="U42" i="3"/>
  <c r="T40" i="3" s="1"/>
  <c r="H20" i="3"/>
  <c r="H21" i="3"/>
  <c r="H22" i="3"/>
  <c r="H23" i="3"/>
  <c r="H24" i="3"/>
  <c r="H25" i="3"/>
  <c r="H26" i="3"/>
  <c r="H27" i="3"/>
  <c r="H28" i="3"/>
  <c r="H29" i="3"/>
  <c r="H36" i="3"/>
  <c r="H37" i="3"/>
  <c r="F74" i="13" l="1"/>
  <c r="Z47" i="3"/>
  <c r="Z42" i="3"/>
  <c r="T39" i="3"/>
  <c r="E17" i="13" s="1"/>
  <c r="F17" i="13" s="1"/>
  <c r="T45" i="3"/>
  <c r="D73" i="13" s="1"/>
  <c r="T41" i="3"/>
  <c r="T44" i="3"/>
  <c r="C73" i="13" s="1"/>
  <c r="P15" i="13"/>
  <c r="H18" i="3"/>
  <c r="H17" i="3"/>
  <c r="H16" i="3"/>
  <c r="F73" i="13" l="1"/>
  <c r="T42" i="3"/>
  <c r="T47" i="3"/>
  <c r="H47" i="3"/>
  <c r="G46" i="3" s="1"/>
  <c r="E72" i="13" s="1"/>
  <c r="H42" i="3"/>
  <c r="M1" i="19"/>
  <c r="M2" i="19"/>
  <c r="M3" i="19"/>
  <c r="O25" i="19"/>
  <c r="O24" i="19"/>
  <c r="O23" i="19"/>
  <c r="O22" i="19"/>
  <c r="O21" i="19"/>
  <c r="O20" i="19"/>
  <c r="O19" i="19"/>
  <c r="O18" i="19"/>
  <c r="O17" i="19"/>
  <c r="O16" i="19"/>
  <c r="O15" i="19"/>
  <c r="O14" i="19"/>
  <c r="O13" i="19"/>
  <c r="O12" i="19"/>
  <c r="O11" i="19"/>
  <c r="O10" i="19"/>
  <c r="O9" i="19"/>
  <c r="O8" i="19"/>
  <c r="O7" i="19"/>
  <c r="O6" i="19"/>
  <c r="G40" i="3" l="1"/>
  <c r="G39" i="3"/>
  <c r="G41" i="3"/>
  <c r="G44" i="3"/>
  <c r="C72" i="13" s="1"/>
  <c r="G45" i="3"/>
  <c r="D72" i="13" s="1"/>
  <c r="O5" i="19"/>
  <c r="O4" i="19"/>
  <c r="O3" i="19"/>
  <c r="O2" i="19"/>
  <c r="O1" i="19"/>
  <c r="M25" i="19"/>
  <c r="M24" i="19"/>
  <c r="M23" i="19"/>
  <c r="M22" i="19"/>
  <c r="M21" i="19"/>
  <c r="M20" i="19"/>
  <c r="M19" i="19"/>
  <c r="M18" i="19"/>
  <c r="M17" i="19"/>
  <c r="M16" i="19"/>
  <c r="M15" i="19"/>
  <c r="M14" i="19"/>
  <c r="M12" i="19"/>
  <c r="M13" i="19"/>
  <c r="M11" i="19"/>
  <c r="M10" i="19"/>
  <c r="M9" i="19"/>
  <c r="M8" i="19"/>
  <c r="M7" i="19"/>
  <c r="M6" i="19"/>
  <c r="M5" i="19"/>
  <c r="M4" i="19"/>
  <c r="F72" i="13" l="1"/>
  <c r="G47" i="3"/>
  <c r="S33" i="13"/>
  <c r="S32" i="13"/>
  <c r="F32" i="13" l="1"/>
  <c r="F33" i="13"/>
  <c r="A38" i="3"/>
  <c r="T38" i="3" l="1"/>
  <c r="S16" i="13" l="1"/>
  <c r="S15" i="13" l="1"/>
  <c r="E15" i="13" l="1"/>
  <c r="D15" i="13"/>
  <c r="C15" i="13"/>
  <c r="C16" i="13"/>
  <c r="E16" i="13" l="1"/>
  <c r="D16" i="13"/>
  <c r="F15" i="13"/>
  <c r="G42" i="3"/>
  <c r="F16" i="13" l="1"/>
</calcChain>
</file>

<file path=xl/comments1.xml><?xml version="1.0" encoding="utf-8"?>
<comments xmlns="http://schemas.openxmlformats.org/spreadsheetml/2006/main">
  <authors>
    <author>ADA</author>
    <author>Analista Requisitos</author>
    <author>ADAsa</author>
    <author>corp1350</author>
  </authors>
  <commentList>
    <comment ref="B15" authorId="0" shapeId="0">
      <text>
        <r>
          <rPr>
            <b/>
            <sz val="9"/>
            <color indexed="81"/>
            <rFont val="Tahoma"/>
            <family val="2"/>
          </rPr>
          <t xml:space="preserve">Tipo: 
</t>
        </r>
        <r>
          <rPr>
            <sz val="9"/>
            <color indexed="81"/>
            <rFont val="Tahoma"/>
            <family val="2"/>
          </rPr>
          <t xml:space="preserve">Riesgo
Oportunidad </t>
        </r>
        <r>
          <rPr>
            <sz val="9"/>
            <color indexed="81"/>
            <rFont val="Tahoma"/>
            <family val="2"/>
          </rPr>
          <t xml:space="preserve">
</t>
        </r>
      </text>
    </comment>
    <comment ref="D15" authorId="0" shapeId="0">
      <text>
        <r>
          <rPr>
            <sz val="9"/>
            <color indexed="81"/>
            <rFont val="Tahoma"/>
            <family val="2"/>
          </rPr>
          <t xml:space="preserve">Las categorías de los riesgos se encuentran establecidas en la última versión de la guía:
</t>
        </r>
        <r>
          <rPr>
            <b/>
            <sz val="9"/>
            <color indexed="81"/>
            <rFont val="Tahoma"/>
            <family val="2"/>
          </rPr>
          <t>G029_PROY_Guía_Gestión_de_Riesgos_y_Oportunidades</t>
        </r>
        <r>
          <rPr>
            <sz val="9"/>
            <color indexed="81"/>
            <rFont val="Tahoma"/>
            <family val="2"/>
          </rPr>
          <t xml:space="preserve">
</t>
        </r>
      </text>
    </comment>
    <comment ref="E15" authorId="1" shapeId="0">
      <text>
        <r>
          <rPr>
            <b/>
            <sz val="9"/>
            <color indexed="81"/>
            <rFont val="Tahoma"/>
            <family val="2"/>
          </rPr>
          <t>Riesgo</t>
        </r>
        <r>
          <rPr>
            <sz val="9"/>
            <color indexed="81"/>
            <rFont val="Tahoma"/>
            <family val="2"/>
          </rPr>
          <t xml:space="preserve">: Probabilidad </t>
        </r>
        <r>
          <rPr>
            <b/>
            <sz val="9"/>
            <color indexed="81"/>
            <rFont val="Tahoma"/>
            <family val="2"/>
          </rPr>
          <t>Oportunidad:</t>
        </r>
        <r>
          <rPr>
            <sz val="9"/>
            <color indexed="81"/>
            <rFont val="Tahoma"/>
            <family val="2"/>
          </rPr>
          <t xml:space="preserve"> Capacidad</t>
        </r>
      </text>
    </comment>
    <comment ref="F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G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H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I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J15" authorId="0" shapeId="0">
      <text>
        <r>
          <rPr>
            <sz val="9"/>
            <color indexed="81"/>
            <rFont val="Tahoma"/>
            <family val="2"/>
          </rPr>
          <t xml:space="preserve">Responsable de la identificación del riesgo u 
oportunidad  </t>
        </r>
      </text>
    </comment>
    <comment ref="K15" authorId="2" shapeId="0">
      <text>
        <r>
          <rPr>
            <sz val="9"/>
            <color indexed="81"/>
            <rFont val="Tahoma"/>
            <family val="2"/>
          </rPr>
          <t xml:space="preserve">Identificar la fuente del riesgo u oportunidad </t>
        </r>
      </text>
    </comment>
    <comment ref="N15" authorId="2" shapeId="0">
      <text>
        <r>
          <rPr>
            <b/>
            <sz val="9"/>
            <color indexed="81"/>
            <rFont val="Tahoma"/>
            <family val="2"/>
          </rPr>
          <t>Riesgo:</t>
        </r>
        <r>
          <rPr>
            <sz val="9"/>
            <color indexed="81"/>
            <rFont val="Tahoma"/>
            <family val="2"/>
          </rPr>
          <t xml:space="preserve"> Plan de mitigación es el plan establecido para disminuir la probabilidad de ocurrencia del riesgo.
</t>
        </r>
        <r>
          <rPr>
            <b/>
            <sz val="9"/>
            <color indexed="81"/>
            <rFont val="Tahoma"/>
            <family val="2"/>
          </rPr>
          <t xml:space="preserve">Oportunidad: </t>
        </r>
        <r>
          <rPr>
            <sz val="9"/>
            <color indexed="81"/>
            <rFont val="Tahoma"/>
            <family val="2"/>
          </rPr>
          <t xml:space="preserve">Plan de acción establecido para el tratamiento de la oportunidad </t>
        </r>
      </text>
    </comment>
    <comment ref="O15" authorId="2" shapeId="0">
      <text>
        <r>
          <rPr>
            <sz val="9"/>
            <color indexed="81"/>
            <rFont val="Tahoma"/>
            <family val="2"/>
          </rPr>
          <t>Defina un plan de contingencia para el caso en el que el riesgo identificado se materialice.
Esta es una acción para minimizar el impacto en caso de materialización del riesgo.</t>
        </r>
      </text>
    </comment>
    <comment ref="R15" authorId="1" shapeId="0">
      <text>
        <r>
          <rPr>
            <sz val="9"/>
            <color indexed="81"/>
            <rFont val="Tahoma"/>
            <family val="2"/>
          </rPr>
          <t>Riesgo: Probabilidad Oportunidad: Capacidad</t>
        </r>
      </text>
    </comment>
    <comment ref="S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T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U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V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X15" authorId="1" shapeId="0">
      <text>
        <r>
          <rPr>
            <sz val="9"/>
            <color indexed="81"/>
            <rFont val="Tahoma"/>
            <family val="2"/>
          </rPr>
          <t>Riesgo: Probabilidad Oportunidad: Capacidad</t>
        </r>
      </text>
    </comment>
    <comment ref="Y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Z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AA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AB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AD15" authorId="1" shapeId="0">
      <text>
        <r>
          <rPr>
            <sz val="9"/>
            <color indexed="81"/>
            <rFont val="Tahoma"/>
            <family val="2"/>
          </rPr>
          <t>Riesgo: Probabilidad Oportunidad: Capacidad</t>
        </r>
      </text>
    </comment>
    <comment ref="AE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AF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AG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AH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AJ15" authorId="1" shapeId="0">
      <text>
        <r>
          <rPr>
            <sz val="9"/>
            <color indexed="81"/>
            <rFont val="Tahoma"/>
            <family val="2"/>
          </rPr>
          <t>Riesgo: Probabilidad Oportunidad: Capacidad</t>
        </r>
      </text>
    </comment>
    <comment ref="AK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AL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AM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AN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AP15" authorId="1" shapeId="0">
      <text>
        <r>
          <rPr>
            <sz val="9"/>
            <color indexed="81"/>
            <rFont val="Tahoma"/>
            <family val="2"/>
          </rPr>
          <t>Riesgo: Probabilidad Oportunidad: Capacidad</t>
        </r>
      </text>
    </comment>
    <comment ref="AQ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AR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AS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AT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AV15" authorId="1" shapeId="0">
      <text>
        <r>
          <rPr>
            <sz val="9"/>
            <color indexed="81"/>
            <rFont val="Tahoma"/>
            <family val="2"/>
          </rPr>
          <t>Riesgo: Probabilidad Oportunidad: Capacidad</t>
        </r>
      </text>
    </comment>
    <comment ref="AW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AX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AY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AZ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BB15" authorId="1" shapeId="0">
      <text>
        <r>
          <rPr>
            <sz val="9"/>
            <color indexed="81"/>
            <rFont val="Tahoma"/>
            <family val="2"/>
          </rPr>
          <t>Riesgo: Probabilidad Oportunidad: Capacidad</t>
        </r>
      </text>
    </comment>
    <comment ref="BC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BD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BE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BF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BH15" authorId="1" shapeId="0">
      <text>
        <r>
          <rPr>
            <sz val="9"/>
            <color indexed="81"/>
            <rFont val="Tahoma"/>
            <family val="2"/>
          </rPr>
          <t>Riesgo: Probabilidad Oportunidad: Capacidad</t>
        </r>
      </text>
    </comment>
    <comment ref="BI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BJ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BK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BL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BN15" authorId="1" shapeId="0">
      <text>
        <r>
          <rPr>
            <sz val="9"/>
            <color indexed="81"/>
            <rFont val="Tahoma"/>
            <family val="2"/>
          </rPr>
          <t>Riesgo: Probabilidad Oportunidad: Capacidad</t>
        </r>
      </text>
    </comment>
    <comment ref="BO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BP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BQ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BR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 ref="BT15" authorId="1" shapeId="0">
      <text>
        <r>
          <rPr>
            <sz val="9"/>
            <color indexed="81"/>
            <rFont val="Tahoma"/>
            <family val="2"/>
          </rPr>
          <t>Riesgo: Probabilidad Oportunidad: Capacidad</t>
        </r>
      </text>
    </comment>
    <comment ref="BU15" authorId="2" shapeId="0">
      <text>
        <r>
          <rPr>
            <b/>
            <sz val="9"/>
            <color indexed="81"/>
            <rFont val="Tahoma"/>
            <family val="2"/>
          </rPr>
          <t>Riesgo</t>
        </r>
        <r>
          <rPr>
            <sz val="9"/>
            <color indexed="81"/>
            <rFont val="Tahoma"/>
            <family val="2"/>
          </rPr>
          <t xml:space="preserve">: Evaluar el impacto de la ocurrencia de los riesgos en el costo del proyecto.
</t>
        </r>
        <r>
          <rPr>
            <b/>
            <sz val="9"/>
            <color indexed="81"/>
            <rFont val="Tahoma"/>
            <family val="2"/>
          </rPr>
          <t>Oportunidad:</t>
        </r>
        <r>
          <rPr>
            <sz val="9"/>
            <color indexed="81"/>
            <rFont val="Tahoma"/>
            <family val="2"/>
          </rPr>
          <t xml:space="preserve"> Evaluar el impacto a nivel de beneficio que se podría derivar de la oportunidad </t>
        </r>
      </text>
    </comment>
    <comment ref="BV15" authorId="3" shapeId="0">
      <text>
        <r>
          <rPr>
            <b/>
            <sz val="10"/>
            <color indexed="81"/>
            <rFont val="Tahoma"/>
            <family val="2"/>
          </rPr>
          <t xml:space="preserve">Riegos: </t>
        </r>
        <r>
          <rPr>
            <sz val="10"/>
            <color indexed="81"/>
            <rFont val="Tahoma"/>
            <family val="2"/>
          </rPr>
          <t xml:space="preserve">Probabilidad x Impacto
</t>
        </r>
        <r>
          <rPr>
            <b/>
            <sz val="10"/>
            <color indexed="81"/>
            <rFont val="Tahoma"/>
            <family val="2"/>
          </rPr>
          <t xml:space="preserve">Oportunidad: </t>
        </r>
        <r>
          <rPr>
            <sz val="10"/>
            <color indexed="81"/>
            <rFont val="Tahoma"/>
            <family val="2"/>
          </rPr>
          <t>Capacidad x Impacto</t>
        </r>
        <r>
          <rPr>
            <b/>
            <sz val="10"/>
            <color indexed="81"/>
            <rFont val="Tahoma"/>
            <family val="2"/>
          </rPr>
          <t xml:space="preserve">
</t>
        </r>
      </text>
    </comment>
    <comment ref="BW15" authorId="0" shapeId="0">
      <text>
        <r>
          <rPr>
            <b/>
            <sz val="9"/>
            <color indexed="81"/>
            <rFont val="Tahoma"/>
            <family val="2"/>
          </rPr>
          <t>Riesgos:</t>
        </r>
        <r>
          <rPr>
            <sz val="9"/>
            <color indexed="81"/>
            <rFont val="Tahoma"/>
            <family val="2"/>
          </rPr>
          <t xml:space="preserve">
• Criticidad Baja → Consecuencia Leve.
• Criticidad Mediana → Consecuencia Moderada.
• Criticidad Alta → Consecuencia Grave.
</t>
        </r>
        <r>
          <rPr>
            <b/>
            <sz val="9"/>
            <color indexed="81"/>
            <rFont val="Tahoma"/>
            <family val="2"/>
          </rPr>
          <t xml:space="preserve">Oportunidad:
</t>
        </r>
        <r>
          <rPr>
            <sz val="9"/>
            <color indexed="81"/>
            <rFont val="Tahoma"/>
            <family val="2"/>
          </rPr>
          <t>Altamente Aprovechable  → Oportunidad  Significativa
Aprovechamiento Valorable  → Oportunidad Moderada
Muy Poco Aprovechable  → Oportunidad Leve</t>
        </r>
      </text>
    </comment>
    <comment ref="BX15" authorId="3" shapeId="0">
      <text>
        <r>
          <rPr>
            <b/>
            <sz val="9"/>
            <color indexed="81"/>
            <rFont val="Tahoma"/>
            <family val="2"/>
          </rPr>
          <t xml:space="preserve">Riesgos:
</t>
        </r>
        <r>
          <rPr>
            <sz val="9"/>
            <color indexed="81"/>
            <rFont val="Tahoma"/>
            <family val="2"/>
          </rPr>
          <t xml:space="preserve">Aceptar
Eliminar
Transferir
Evitar
Mitigar
</t>
        </r>
        <r>
          <rPr>
            <b/>
            <sz val="9"/>
            <color indexed="81"/>
            <rFont val="Tahoma"/>
            <family val="2"/>
          </rPr>
          <t xml:space="preserve">
Oportunidades:
</t>
        </r>
        <r>
          <rPr>
            <sz val="9"/>
            <color indexed="81"/>
            <rFont val="Tahoma"/>
            <family val="2"/>
          </rPr>
          <t>Crear
Explotar
Compartir
Monitorear
Mejorar
Aceptar</t>
        </r>
      </text>
    </comment>
  </commentList>
</comments>
</file>

<file path=xl/comments2.xml><?xml version="1.0" encoding="utf-8"?>
<comments xmlns="http://schemas.openxmlformats.org/spreadsheetml/2006/main">
  <authors>
    <author>corp40928</author>
  </authors>
  <commentList>
    <comment ref="F15" authorId="0" shapeId="0">
      <text>
        <r>
          <rPr>
            <sz val="10"/>
            <color indexed="81"/>
            <rFont val="Tahoma"/>
            <family val="2"/>
          </rPr>
          <t xml:space="preserve">Observar siempre que la suma de cada línea corresponda a 100
</t>
        </r>
        <r>
          <rPr>
            <sz val="8"/>
            <color indexed="81"/>
            <rFont val="Tahoma"/>
            <family val="2"/>
          </rPr>
          <t xml:space="preserve">
</t>
        </r>
      </text>
    </comment>
    <comment ref="S15" authorId="0" shapeId="0">
      <text>
        <r>
          <rPr>
            <sz val="10"/>
            <color indexed="81"/>
            <rFont val="Tahoma"/>
            <family val="2"/>
          </rPr>
          <t xml:space="preserve">Observar siempre que la suma de cada línea corresponda a 100
</t>
        </r>
        <r>
          <rPr>
            <sz val="8"/>
            <color indexed="81"/>
            <rFont val="Tahoma"/>
            <family val="2"/>
          </rPr>
          <t xml:space="preserve">
</t>
        </r>
      </text>
    </comment>
    <comment ref="F72" authorId="0" shapeId="0">
      <text>
        <r>
          <rPr>
            <sz val="10"/>
            <color indexed="81"/>
            <rFont val="Tahoma"/>
            <family val="2"/>
          </rPr>
          <t xml:space="preserve">Observar siempre que la suma de cada línea corresponda a 100
</t>
        </r>
        <r>
          <rPr>
            <sz val="8"/>
            <color indexed="81"/>
            <rFont val="Tahoma"/>
            <family val="2"/>
          </rPr>
          <t xml:space="preserve">
</t>
        </r>
      </text>
    </comment>
    <comment ref="S72" authorId="0" shapeId="0">
      <text>
        <r>
          <rPr>
            <sz val="10"/>
            <color indexed="81"/>
            <rFont val="Tahoma"/>
            <family val="2"/>
          </rPr>
          <t xml:space="preserve">Observar siempre que la suma de cada línea corresponda a 100
</t>
        </r>
        <r>
          <rPr>
            <sz val="8"/>
            <color indexed="81"/>
            <rFont val="Tahoma"/>
            <family val="2"/>
          </rPr>
          <t xml:space="preserve">
</t>
        </r>
      </text>
    </comment>
  </commentList>
</comments>
</file>

<file path=xl/sharedStrings.xml><?xml version="1.0" encoding="utf-8"?>
<sst xmlns="http://schemas.openxmlformats.org/spreadsheetml/2006/main" count="592" uniqueCount="301">
  <si>
    <t>Organizacional</t>
  </si>
  <si>
    <t>I</t>
  </si>
  <si>
    <t>Estratégias</t>
  </si>
  <si>
    <t>Status da Resposta</t>
  </si>
  <si>
    <t>Eliminar</t>
  </si>
  <si>
    <t>Evitar</t>
  </si>
  <si>
    <t>Mitigar</t>
  </si>
  <si>
    <t>Transferir</t>
  </si>
  <si>
    <t>Alto</t>
  </si>
  <si>
    <t>Total</t>
  </si>
  <si>
    <t>Término Previsto</t>
  </si>
  <si>
    <t>Original</t>
  </si>
  <si>
    <t xml:space="preserve"> </t>
  </si>
  <si>
    <t>Cliente</t>
  </si>
  <si>
    <t>Requisitos</t>
  </si>
  <si>
    <t>Categoría</t>
  </si>
  <si>
    <t>Estrategia</t>
  </si>
  <si>
    <t>Status de la Respuesta</t>
  </si>
  <si>
    <t>Factor de Riesgo (%)</t>
  </si>
  <si>
    <t>Fecha
Revisión</t>
  </si>
  <si>
    <t>Bajo</t>
  </si>
  <si>
    <t>Descripción de los Factores de Riesgos</t>
  </si>
  <si>
    <t>Proveedor</t>
  </si>
  <si>
    <t>Equipo de Desarrollo</t>
  </si>
  <si>
    <t>Proceso</t>
  </si>
  <si>
    <r>
      <t xml:space="preserve">Proyecto
 </t>
    </r>
    <r>
      <rPr>
        <sz val="9"/>
        <rFont val="Calibri"/>
        <family val="2"/>
      </rPr>
      <t>(evaluando parte gerencial)</t>
    </r>
  </si>
  <si>
    <r>
      <t xml:space="preserve">Proyecto                                                 </t>
    </r>
    <r>
      <rPr>
        <sz val="9"/>
        <rFont val="Calibri"/>
        <family val="2"/>
      </rPr>
      <t>(evaluando parte técnica)</t>
    </r>
  </si>
  <si>
    <t>Configuración</t>
  </si>
  <si>
    <t>Ausencia de participación por parte del cliente</t>
  </si>
  <si>
    <t>Cliente resistente a cambios</t>
  </si>
  <si>
    <t>Conflictos entre clientes</t>
  </si>
  <si>
    <t>Clientes con actitudes negativas en relación al proyecto</t>
  </si>
  <si>
    <t>Ausencia de cooperación entre los clientes</t>
  </si>
  <si>
    <t>Falta de experiencia del equipo de sistemas del cliente en Sistemas de Gestión</t>
  </si>
  <si>
    <t>Resistencias internas</t>
  </si>
  <si>
    <t>Equipo de infraestructura del cliente inadecuada o inexistente</t>
  </si>
  <si>
    <t>Producto o servicio crítico para el desarrollo del proyecto</t>
  </si>
  <si>
    <t>Muchos proveedores externos involucrados con el proyecto de desarrollo</t>
  </si>
  <si>
    <t>Dependencia de proveedores externos</t>
  </si>
  <si>
    <t>Histórico problemático del proveedor</t>
  </si>
  <si>
    <t>Conflicto con proveedor</t>
  </si>
  <si>
    <t>Conflictos entre cliente y equipo de desarrollo</t>
  </si>
  <si>
    <t>Miembros del equipo de desarrollo no fueron entrenados adecuadamente</t>
  </si>
  <si>
    <t>Miembros del equipo sin experiencia</t>
  </si>
  <si>
    <t>Falta de prácticas correctas del equipo técnico</t>
  </si>
  <si>
    <t>Conflictos entre los miembros del equipo de desarrollo</t>
  </si>
  <si>
    <t>Rotación frecuente de personal en el equipo de proyecto</t>
  </si>
  <si>
    <t>Equipo de desarrollo no está familiarizado con las herramientas</t>
  </si>
  <si>
    <t>Actitudes negativas del equipo de desarrollo</t>
  </si>
  <si>
    <t>Ausencia de perfil especializado en el equipo de proyecto para atender a los requisitos del proyecto</t>
  </si>
  <si>
    <t>Recursos retirados del proyecto por causa de los cambios en las prioridades de la organización</t>
  </si>
  <si>
    <t>Cambios en la gerencia de la organización durante el proyecto</t>
  </si>
  <si>
    <t xml:space="preserve">Políticas corporativas con efectos negativos en el proyecto </t>
  </si>
  <si>
    <t>Influencia política en el proyecto (externa)</t>
  </si>
  <si>
    <t>Ambiente organizacional inestable</t>
  </si>
  <si>
    <t>Ausencia de soporte gerencial de alto nivel para el proyecto</t>
  </si>
  <si>
    <t>Recursos TOTVS no disponibles para el proyecto</t>
  </si>
  <si>
    <t>Influencia de las partes interesadas no favorables al proyecto</t>
  </si>
  <si>
    <t>Medidas, políticas y metodologías de ingeniería de software inadecuadas</t>
  </si>
  <si>
    <t>Exceso de burocracia</t>
  </si>
  <si>
    <t>Comunicación ineficiente</t>
  </si>
  <si>
    <t>Falta de soporte para resolver problemas técnicos</t>
  </si>
  <si>
    <t>Falta de infraestructura para (nuevo) uso</t>
  </si>
  <si>
    <t>Falta de práctica para (nuevo) uso</t>
  </si>
  <si>
    <t>Planificación inadecuada del costo</t>
  </si>
  <si>
    <t>Planificación inadecuada de los recursos necesarios</t>
  </si>
  <si>
    <t>Presión excesiva de plazo</t>
  </si>
  <si>
    <t>Baja productividad</t>
  </si>
  <si>
    <t>Baja calidad de los productos intermediarios y finales</t>
  </si>
  <si>
    <t>Ausencia de “personas con perfil” para liderar el proyecto</t>
  </si>
  <si>
    <t>Acompañamiento del progreso del proyecto insuficiente</t>
  </si>
  <si>
    <t>Falta de definición de los marcos del proyecto</t>
  </si>
  <si>
    <t>Alcance  evaluado diferente del alcance necesario para el proyecto</t>
  </si>
  <si>
    <t>Dificultades de gestión de cambios y de impacto de cambios</t>
  </si>
  <si>
    <t>Plazo de entrega agresivo</t>
  </si>
  <si>
    <t>Cálculo de horas insuficiente para la entrega del alcance</t>
  </si>
  <si>
    <t xml:space="preserve">Falta de experiencia de TOTVS en el segmento del cliente </t>
  </si>
  <si>
    <t>Alto nivel de complejidad técnica</t>
  </si>
  <si>
    <t>Tareas a ser automatizadas altamente complejas</t>
  </si>
  <si>
    <t>Proyecto afecta gran número de departamentos o unidades del cliente</t>
  </si>
  <si>
    <t>Mucha interacción con otros sistemas</t>
  </si>
  <si>
    <t>Proyecto que requiere uso de nuevas tecnologías</t>
  </si>
  <si>
    <t>Transferencia Inadecuada de tecnología para el proyecto</t>
  </si>
  <si>
    <t>Dificultades para la carga inicial, migración e integración</t>
  </si>
  <si>
    <t>Condiciones de trabajo inadecuadas</t>
  </si>
  <si>
    <t>Baja adherencia del producto a las necesidades del alcance</t>
  </si>
  <si>
    <t>Cambios continuos en los objetivos y alcance del proyecto</t>
  </si>
  <si>
    <t>Requisitos conflictivos</t>
  </si>
  <si>
    <t>Cambios continuos en los requisitos</t>
  </si>
  <si>
    <t>Requisitos no definidos de forma adecuada</t>
  </si>
  <si>
    <t>Requisitos no están claros</t>
  </si>
  <si>
    <t>Requisitos incorrectos</t>
  </si>
  <si>
    <t>Deficiencia en el entendimiento de los usuarios en relación a las limitaciones o capacidades del sistema</t>
  </si>
  <si>
    <t>Falta de confirmación de las premisas del proyecto o de la propuesta</t>
  </si>
  <si>
    <t>¿QUIÉN?</t>
  </si>
  <si>
    <t>¿CUÁNDO?</t>
  </si>
  <si>
    <t>Plazo</t>
  </si>
  <si>
    <t>Alcance</t>
  </si>
  <si>
    <t>Costo</t>
  </si>
  <si>
    <t>Calidad</t>
  </si>
  <si>
    <t>Gestión</t>
  </si>
  <si>
    <t>No Iniciada</t>
  </si>
  <si>
    <t>En Planeación</t>
  </si>
  <si>
    <t>Planeada</t>
  </si>
  <si>
    <t>En Ejecución</t>
  </si>
  <si>
    <t>Ejecutada</t>
  </si>
  <si>
    <t>Aceptar</t>
  </si>
  <si>
    <t>Medio</t>
  </si>
  <si>
    <t>Falta de política de contingencia (DRP)</t>
  </si>
  <si>
    <t>Insertar Líneas aquí =&gt;</t>
  </si>
  <si>
    <t>Baja capacidad de los usuarios por falta de madurez o conocimiento</t>
  </si>
  <si>
    <t>Miembros del equipo de desarrollo no está familiarizado con el negocio del cliente</t>
  </si>
  <si>
    <t>Reestructuración de la organización durante el proyecto</t>
  </si>
  <si>
    <t>Métodos y herramientas de ingeniería de software inadecuados</t>
  </si>
  <si>
    <t>Repositorios de proyecto y control de configuración inadecuados</t>
  </si>
  <si>
    <t>Planificación inadecuada del plazo</t>
  </si>
  <si>
    <t>Categoría de Riesgos</t>
  </si>
  <si>
    <t>Problemas de disponibilidad o calidad de la infraestructura del cliente</t>
  </si>
  <si>
    <t>Clientes sin compromiso con el proyecto</t>
  </si>
  <si>
    <t>Proveedor sin compromiso con el proyecto</t>
  </si>
  <si>
    <t>Ausencia de compromiso de los miembros del equipo de desarrollo en relación al proyecto</t>
  </si>
  <si>
    <t>Ausencia o pérdida del compromiso organizacional con el proyecto</t>
  </si>
  <si>
    <t>(Insuficiente/Baja) Planeación del Proyecto</t>
  </si>
  <si>
    <t>Ausencia de metodología efectiva de gestión de Proyectos</t>
  </si>
  <si>
    <t>Gerente de Proyectos ineficiente</t>
  </si>
  <si>
    <t>Gerente de Proyectos inexperto</t>
  </si>
  <si>
    <r>
      <rPr>
        <b/>
        <sz val="10"/>
        <rFont val="Calibri"/>
        <family val="2"/>
      </rPr>
      <t xml:space="preserve">NOTA: </t>
    </r>
    <r>
      <rPr>
        <sz val="10"/>
        <rFont val="Calibri"/>
        <family val="2"/>
      </rPr>
      <t xml:space="preserve">
Transferir, para los campos al lado, las informaciones de la Planilla de Identificación, Análisis y Control de Riesgos, en las fechas que sean realizados los análisis. La primera fecha debe reflejar los Factores de Riesgo originales y, de acuerdo al tratamiento, incluir los datos de los riesgos tratados, mostrando así la evolución de los mismos, los cuales serán utilizados por el gráfico presentado al lado.</t>
    </r>
  </si>
  <si>
    <t>Gerente de Proyectos Cliente - apoyo al proyecto</t>
  </si>
  <si>
    <t>Gerente de Proyectos cliente  - experiencia como Gerente de Proyectos</t>
  </si>
  <si>
    <t>Gerente de Proyectos cliente - conocimiento de negocios y procesos</t>
  </si>
  <si>
    <t>Gerente de Proyectos cliente - poder de hecho</t>
  </si>
  <si>
    <t>Observaciones</t>
  </si>
  <si>
    <t>Plan de Contingencia</t>
  </si>
  <si>
    <t>Proyecto (Gerencial)</t>
  </si>
  <si>
    <t>Proyecto (Tecnica)</t>
  </si>
  <si>
    <t xml:space="preserve"> Preparar estrategias de modo a intentar disminuir la probabilidad que el riesgo ocurra. En este caso es elaborado en el momento de la planeación un plan de acción para posibilitar que el riesgo sea evitado.</t>
  </si>
  <si>
    <t>Matriz de Riesgos - Demostración de la Evolución de los Riesgos</t>
  </si>
  <si>
    <t>Fuentes de Riesgos</t>
  </si>
  <si>
    <t>Consecuencia</t>
  </si>
  <si>
    <t>Análisis</t>
  </si>
  <si>
    <t>El equipo acepta convivir con el riesgo. Para este caso ninguna acción es tomada y el riesgo es apenas acompañado. En el caso de ocurrencia del mismo, deberá ser elaborado un plan de acción para solución del problema generado por el riesgo.</t>
  </si>
  <si>
    <t xml:space="preserve"> Toma de acciones que pretenden reducir el riesgo a niveles aceptables.</t>
  </si>
  <si>
    <t>Transferirse la responsabilidad del riesgo para alguien fuera del equipo.</t>
  </si>
  <si>
    <t>Ocurre un cambio en el alcance del proyecto de modo que el riesgo sea eliminado. En este caso es elaborado en el momento de la planeación un plan de acción para posibilitar la eliminación del riesgo.</t>
  </si>
  <si>
    <t>Descripción Estrategia</t>
  </si>
  <si>
    <t>Valoración de la Oportunidad</t>
  </si>
  <si>
    <t>Costo.</t>
  </si>
  <si>
    <t>Requisitos.</t>
  </si>
  <si>
    <t>Cronograma.</t>
  </si>
  <si>
    <t>Tecnología.</t>
  </si>
  <si>
    <t>Tareas de Trabajo.</t>
  </si>
  <si>
    <t>Personal.</t>
  </si>
  <si>
    <t>Rendimiento.</t>
  </si>
  <si>
    <t>Financiación.</t>
  </si>
  <si>
    <t>Logros de objetivo de negocio.</t>
  </si>
  <si>
    <t>Proveedores.</t>
  </si>
  <si>
    <t>Categorías (Oportunidades)</t>
  </si>
  <si>
    <t>Capacidad (a nivel de Costos)</t>
  </si>
  <si>
    <t xml:space="preserve">Impacto (a nivel de Beneficios) </t>
  </si>
  <si>
    <t>Escasa</t>
  </si>
  <si>
    <t>Muy Bajo</t>
  </si>
  <si>
    <t>Limitada</t>
  </si>
  <si>
    <t>Dificultosa</t>
  </si>
  <si>
    <t>Capaz</t>
  </si>
  <si>
    <t>Muy Capaz</t>
  </si>
  <si>
    <t>Muy Alto</t>
  </si>
  <si>
    <t>Muy Poco Aprovechable</t>
  </si>
  <si>
    <t>Aprovechamiento Valorable</t>
  </si>
  <si>
    <t>Altamente Aprovechable</t>
  </si>
  <si>
    <t>ACCIONES A ADOPTAR</t>
  </si>
  <si>
    <t>La Oportunidad detectada debería ser abordada a través de un Plan de Acción y posterior evaluación de la eficacia, puesto que los beneficios de su desarrollo serían claramente visibles.</t>
  </si>
  <si>
    <t>La Oportunidad detectada pudiera ser aprovechable dependiendo del estado en el que se encuentre la organización, las mejores posibilidades de desarrollo para la misma y/o al proceso con el que esté relacionada. En función de esto, se decidirá o no desarrollar un Plan de Acción y su posterior evaluación de la eficacia</t>
  </si>
  <si>
    <t>La Oportunidad detectada no es aprovechable en este momento. No se toman acciones al respecto porque el beneficio no supera los esfuerzos de la implantación o desarrollo de la misma.</t>
  </si>
  <si>
    <t>CATEGORÍA DE APROVECHAMIENTO</t>
  </si>
  <si>
    <t>Crear</t>
  </si>
  <si>
    <t>Esta estrategia busca incluir en el proyecto aquel elemento (paquete de trabajo, persona, etc.) que pueda originar esta oportunidad. Esto en muchos casos va a implicar usar sinergias entre proyectos, o incrementar el alcance de tal forma que se asegure la ocurrencia de la oportunidad.</t>
  </si>
  <si>
    <t>Explotar</t>
  </si>
  <si>
    <t>Esta estrategia busca realizar acciones para concretar la oportunidad para el beneficio del proyecto. Tiene como objetivo eliminar la incertidumbre asociada con una oportunidad haciendo que la oportunidad definitivamente se concrete. Explotar las respuestas directamente incluye asignar recursos más talentosos al proyecto para reducir el tiempo hasta la conclusión, o para ofrecer una mejor calidad que la planificada originalmente.</t>
  </si>
  <si>
    <t>Transferir / Compartir</t>
  </si>
  <si>
    <t>Esta estrategia busca aprovechar las sinergias de otra persona u organización mejor capacitada para capturar las oportunidades del mercado. Transferir una oportunidad implica asignar la propiedad a un tercero que está mejor capacitado para capturar la oportunidad para beneficio del proyecto. Entre los ejemplos de acciones para compartir se incluyen: formar asociaciones de riesgo conjunto, equipos, empresas con finalidades especiales o uniones temporales de empresas, que se pueden establecer con la finalidad expresa de gestionar oportunidades.</t>
  </si>
  <si>
    <t>Esta estrategia busca evaluar permanente el comportamiento y trazabilidad de los aspectos positivos que posibiliten la creación y potencialización de la oportunidad. Su finalidad es aportar información sobre el desarrollo de las oportunidades de un proyecto, constituyéndose en un instrumento valioso para la toma de decisiones.</t>
  </si>
  <si>
    <t>Monitorear</t>
  </si>
  <si>
    <t>Mejorar</t>
  </si>
  <si>
    <t>Esta estrategia busca realizar acciones para aumentar la probabilidad de ocurrencia y/o el impacto. Tiene como objetivo modificar el “tamaño” de una oportunidad, aumentando la probabilidad y / o los impactos positivos, e identificando y maximizando las fuerzas impulsoras clave de estos riesgos de impacto positivo. Busca facilitar o fortalecer la causa de la oportunidad, y dirigirse de forma proactiva a las condiciones que la disparan y reforzarlas, puede aumentar la probabilidad. También puede centrarse en las fuerzas impulsoras del impacto, buscando aumentar la susceptibilidad del proyecto a la oportunidad</t>
  </si>
  <si>
    <t>Esta estrategia hace referencia a estar dispuestos a aprovechar la oportunidad si se presenta, pero sin buscarla de manera activa; en este orden de ideas, pese a identificar una oportunidad, el equipo del proyecto podrá decidir no cambiar el plan de gestión del proyecto.</t>
  </si>
  <si>
    <t>Tipo Estrategia (Oportunidades)</t>
  </si>
  <si>
    <t>Tipo Estrategia (Riesgos)</t>
  </si>
  <si>
    <t>Estado de la Oportunidad</t>
  </si>
  <si>
    <t>Creada</t>
  </si>
  <si>
    <t>Explotada</t>
  </si>
  <si>
    <t>Transferida / Compartida</t>
  </si>
  <si>
    <t>Monitoreada</t>
  </si>
  <si>
    <t>Aceptada</t>
  </si>
  <si>
    <t>Mejorada</t>
  </si>
  <si>
    <t>Escasa - Muy Bajo</t>
  </si>
  <si>
    <t>Escasa - Bajo</t>
  </si>
  <si>
    <t>Escasa - Medio</t>
  </si>
  <si>
    <t>Escasa - Alto</t>
  </si>
  <si>
    <t>Escasa - Muy Alto</t>
  </si>
  <si>
    <t>Limitada - Muy Bajo</t>
  </si>
  <si>
    <t>Limitada - Bajo</t>
  </si>
  <si>
    <t>Limitada - Medio</t>
  </si>
  <si>
    <t>Limitada - Alto</t>
  </si>
  <si>
    <t>Limitada - Muy Alto</t>
  </si>
  <si>
    <t>Dificultosa - Muy Bajo</t>
  </si>
  <si>
    <t>Dificultosa - Bajo</t>
  </si>
  <si>
    <t>Dificultosa - Medio</t>
  </si>
  <si>
    <t>Dificultosa - Alto</t>
  </si>
  <si>
    <t>Dificultosa - Muy Alto</t>
  </si>
  <si>
    <t>Capaz - Muy Bajo</t>
  </si>
  <si>
    <t>Capaz - Bajo</t>
  </si>
  <si>
    <t>Capaz - Medio</t>
  </si>
  <si>
    <t>Capaz - Alto</t>
  </si>
  <si>
    <t>Capaz - Muy Alto</t>
  </si>
  <si>
    <t>Muy Capaz - Muy Bajo</t>
  </si>
  <si>
    <t>Muy Capaz - Bajo</t>
  </si>
  <si>
    <t>Muy Capaz - Medio</t>
  </si>
  <si>
    <t>Muy Capaz - Alto</t>
  </si>
  <si>
    <t>Muy Capaz - Muy Alto</t>
  </si>
  <si>
    <t xml:space="preserve">Análisis </t>
  </si>
  <si>
    <t>ID</t>
  </si>
  <si>
    <t>Tipo</t>
  </si>
  <si>
    <t>Descripción</t>
  </si>
  <si>
    <t>P/C</t>
  </si>
  <si>
    <t>Riesgo</t>
  </si>
  <si>
    <t>Responsable</t>
  </si>
  <si>
    <t>Fuente</t>
  </si>
  <si>
    <t>Estado</t>
  </si>
  <si>
    <t>Transferido</t>
  </si>
  <si>
    <t>Materializado</t>
  </si>
  <si>
    <t>Mitigado</t>
  </si>
  <si>
    <t>Gestionado</t>
  </si>
  <si>
    <t>Eliminado</t>
  </si>
  <si>
    <t>Técnicos y de Desempeño</t>
  </si>
  <si>
    <t xml:space="preserve">Externos </t>
  </si>
  <si>
    <t xml:space="preserve">Plan de Mitigación/Plan de Acción </t>
  </si>
  <si>
    <t xml:space="preserve">Valoración </t>
  </si>
  <si>
    <t>Significativa</t>
  </si>
  <si>
    <t xml:space="preserve">Moderada </t>
  </si>
  <si>
    <t>Leve</t>
  </si>
  <si>
    <t>CONSECUENCIA</t>
  </si>
  <si>
    <t xml:space="preserve">Fuente </t>
  </si>
  <si>
    <t>Matriz de riesgos y oportunidades</t>
  </si>
  <si>
    <t xml:space="preserve">% Riesgos por oportunidad no aprovechable </t>
  </si>
  <si>
    <t>% oportunidad por Criticidad Altamente aprovechable</t>
  </si>
  <si>
    <t>% oportunidad por Criticidad Aprovechamiento valorable</t>
  </si>
  <si>
    <t>% Riesgos por Criticidad grave</t>
  </si>
  <si>
    <t>% Riesgos por Criticidad moderada</t>
  </si>
  <si>
    <t>% Riesgos por Criticidad leve</t>
  </si>
  <si>
    <t>Oportunidad (%)</t>
  </si>
  <si>
    <r>
      <rPr>
        <b/>
        <sz val="10"/>
        <rFont val="Calibri"/>
        <family val="2"/>
      </rPr>
      <t xml:space="preserve">NOTA: </t>
    </r>
    <r>
      <rPr>
        <sz val="10"/>
        <rFont val="Calibri"/>
        <family val="2"/>
      </rPr>
      <t xml:space="preserve">
</t>
    </r>
  </si>
  <si>
    <t>Factor de Riesgo (Cantidad)</t>
  </si>
  <si>
    <t>Oportunidad (Cantidad)</t>
  </si>
  <si>
    <t>Categorias
Riesgos Organizacionales</t>
  </si>
  <si>
    <t>Categorias Riesgos Proyectos</t>
  </si>
  <si>
    <t>Riesgo competitivo</t>
  </si>
  <si>
    <t>Riesgo asociado o derivado de un cambio</t>
  </si>
  <si>
    <t>Riesgos regulatorios o de cumplimiento</t>
  </si>
  <si>
    <t>Riesgo reputacional</t>
  </si>
  <si>
    <t>Riesgo político</t>
  </si>
  <si>
    <t>Riesgos de gobierno corporativo</t>
  </si>
  <si>
    <t>Riesgo financiero</t>
  </si>
  <si>
    <t>Riesgo económico</t>
  </si>
  <si>
    <t>Riesgo operacional</t>
  </si>
  <si>
    <t>Jefe de Talento Humano</t>
  </si>
  <si>
    <t xml:space="preserve">Lenta capacidad de reacción ante los cambios de la legislación </t>
  </si>
  <si>
    <t>Asesor Jurídico</t>
  </si>
  <si>
    <t>Comité Directivo</t>
  </si>
  <si>
    <t>Análisis de Causa y Resolución (CAR)</t>
  </si>
  <si>
    <t>Análisis de Decisiones y Resolución (DAR)</t>
  </si>
  <si>
    <t>Mejora</t>
  </si>
  <si>
    <t>La organización cuenta con un asesor jurídico para hacer frente a este tipo de riesgos</t>
  </si>
  <si>
    <t xml:space="preserve">Riesgo Tecnológico. 
No se están actualizando las herramientas tecnológicas en la misma medida en que estás se están actualizando en el mercado </t>
  </si>
  <si>
    <t>Coordinador de TI y Líder de Calidad</t>
  </si>
  <si>
    <t>Se decide llevar a cabo la Implementación y certificación de la compañía en ISO 27001</t>
  </si>
  <si>
    <t xml:space="preserve">El plan de contingencia tiene 6 pautas:
• Evaluación: Se debe crear un equipo de trabajo que desarrolle el plan (el equipo de trabajo será liderado por el coordinador de TI).
• Planificación: Se deberá documentar y validar el plan de contingencia por parte de los responsables de las áreas involucradas de la organización.
• Se deberá llevar a cabo realización de pruebas o planes piloto de las soluciones planteadas.
• Ejecución del plan.
• Recuperación: Tras la materialización del riesgo y el tratamiento del mismo, deberá restablecerse la seguridad de la información en la organización.
Medidas a tomar:
• Tener redundancia: Es tener duplicado el hardware y el software que se requiera para el almacenamiento de la información, de forma que quede asegurada la confidencialidad, integridad y disponibilidad de la información. El equipo de trabajo deberá revisar los procesos de backups establecidos.
• Tener la información almacenada de manera distribuida, es decir, no tener almacenada en el mismo lugar toda la información. 
• Tener un plan de recuperación: Son las medidas necesarias para restaurar el estado de los recursos. 
• Tener a todo el personal de la organización formado y preparado ante cualquier materialización del riesgo en seguridad de la información.
</t>
  </si>
  <si>
    <t>Mensual</t>
  </si>
  <si>
    <t>Coordinador de TI
y Líder de Calidad</t>
  </si>
  <si>
    <t xml:space="preserve">Se continúa con el plan de implementación y certificación en ISO 27001 </t>
  </si>
  <si>
    <t>Desde finales de febrero del 2022, se pone en marcha el plan para implementar ISO 27001 en la compañía hasta alcanzar la certificación en dicha norma</t>
  </si>
  <si>
    <t>Revisión</t>
  </si>
  <si>
    <t>Fecha de la última revisión:</t>
  </si>
  <si>
    <t xml:space="preserve">La compañía logra la certificación en ISO 27001 </t>
  </si>
  <si>
    <t>Se toma la decisión de cerrar el riesgo. Este tipo de riesgos serán administrados, desde ahora, con base en sistema de gestión de la información (SGI) montado por la empresa.</t>
  </si>
  <si>
    <t>* Revisar mes a mes el comportamiento del indicador asociado al riesgo.
* Realizar un análisis de causas (CAR) asociadas al riesgo.</t>
  </si>
  <si>
    <t>Se continúa aceptando el riesgo.</t>
  </si>
  <si>
    <t>Desde finales de febrero del 2022, se comienza a revisar algunos de los procesos de Talento Humano. 
Se acepta el riesgo.</t>
  </si>
  <si>
    <t>* Se realiza pago de quinquenios.
* Se continúa aceptando el riesgo.</t>
  </si>
  <si>
    <t>* Se realiza el análisis de causas del riesgo en el formato definido por la empresa.
* Se realizan actividades de bienestar e integración con premiación.  Se lleva a cabo una rumbaterapia.
* Se continúa aceptando el riesgo.</t>
  </si>
  <si>
    <t xml:space="preserve">Revisar:
* Los perfiles y funciones y necesidades de los puestos de trabajo.
* La estructura salarial de la organización.
* Las condiciones físicas del ambiente de trabajo.
* Los procesos de selección, contratación, inducción y capacitación.
* El fomento al desarrollo profesional de sus trabajadores; la creación de oportunidades de crecimiento.
* Las estrategias utilizadas para retener a los profesionales con talento facilitando la conciliación familiar y la flexibilidad horaria.
* El Tipo de supervisión ejercido sobre el personal.
* El clima laboral en pro de fomentar el trabajo en equipo, la motivación personal de cada empleado y la comunicación interna.
* La entrega de beneficios a los empleados.
* El reconocimiento de trabajos bien hechos.
* La cultura organizacional.
</t>
  </si>
  <si>
    <t>* Se establece el plan de acción frente al riesgo en el formato definido por la empresa.
* Se decide a partir de este mes la estrategia de mitigar el riesgo.
* Se realiza cuestionario de perfiles de cargo para conocer funciones actuales y revisar carga laboral y poder evaluación tema de rotación. 
* Se realizar programación trimestral de capacitaciones de trabajo hasta final de año.</t>
  </si>
  <si>
    <t xml:space="preserve">* Se realiza actualización de políticas del proceso de Talento Humano de acuerdo al plan de acción. Se almacenan en los repositorios establecidos.
* Se realiza actividad de bienestar como fiesta de fin de año y novena. 
* Se realizar pago de quinquenios. 
* Se realiza reconocimientos al personal por labores realizadas. </t>
  </si>
  <si>
    <t>* Se establece otorgar un día de trabajo desde casa por cumplimiento de metas.
* Se continúa aceptando el riesgo.</t>
  </si>
  <si>
    <t xml:space="preserve">En caso de que se materialice el riesgo, informarlo en las reuniones de Comité Directivo </t>
  </si>
  <si>
    <t>Se acepta el riesgo a partir de la fecha</t>
  </si>
  <si>
    <t>A partir de este mes.</t>
  </si>
  <si>
    <t>Se decide cerrar el riesgo. 
Nota: En caso de repetirse, se deberá llevar a cabo de nuevo una adecuada identificación, análisis, evaluación, tratamiento y seguimiento de dicho riesgo.</t>
  </si>
  <si>
    <t>* Tener una verdadera disposición organizacional a la renovación e innovación tecnológica.
* Efectuar (cuando se requiera) las tomas formales de decisiones (DAR) asociadas a dicho riesgo.</t>
  </si>
  <si>
    <t>* Tener una verdadera disposición organizacional a la renovación e innovación tecnológica.
* Efectuar(cuando se requiera) las tomas formales de decisiones (DAR) asociadas a dicho riesgo.</t>
  </si>
  <si>
    <t>Oportunidad</t>
  </si>
  <si>
    <t>OP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</si>
</sst>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yy;@"/>
    <numFmt numFmtId="166" formatCode="dd/mm/yyyy;@"/>
  </numFmts>
  <fonts count="43" x14ac:knownFonts="1">
    <font>
      <sz val="10"/>
      <name val="Arial"/>
    </font>
    <font>
      <b/>
      <sz val="10"/>
      <name val="Arial"/>
      <family val="2"/>
    </font>
    <font>
      <b/>
      <sz val="12"/>
      <name val="Arial"/>
      <family val="2"/>
    </font>
    <font>
      <sz val="8"/>
      <name val="Arial"/>
      <family val="2"/>
    </font>
    <font>
      <sz val="8"/>
      <color indexed="81"/>
      <name val="Tahoma"/>
      <family val="2"/>
    </font>
    <font>
      <b/>
      <sz val="9"/>
      <color indexed="81"/>
      <name val="Tahoma"/>
      <family val="2"/>
    </font>
    <font>
      <sz val="9"/>
      <color indexed="81"/>
      <name val="Tahoma"/>
      <family val="2"/>
    </font>
    <font>
      <b/>
      <sz val="10"/>
      <name val="Verdana"/>
      <family val="2"/>
    </font>
    <font>
      <sz val="10"/>
      <name val="Arial"/>
      <family val="2"/>
    </font>
    <font>
      <b/>
      <sz val="10"/>
      <color indexed="81"/>
      <name val="Tahoma"/>
      <family val="2"/>
    </font>
    <font>
      <sz val="10"/>
      <color indexed="81"/>
      <name val="Tahoma"/>
      <family val="2"/>
    </font>
    <font>
      <b/>
      <sz val="12"/>
      <name val="Calibri"/>
      <family val="2"/>
    </font>
    <font>
      <b/>
      <sz val="8"/>
      <name val="Arial"/>
      <family val="2"/>
    </font>
    <font>
      <sz val="8"/>
      <name val="Arial"/>
      <family val="2"/>
    </font>
    <font>
      <b/>
      <sz val="14"/>
      <name val="Calibri"/>
      <family val="2"/>
    </font>
    <font>
      <b/>
      <sz val="9"/>
      <name val="Calibri"/>
      <family val="2"/>
    </font>
    <font>
      <sz val="9"/>
      <name val="Calibri"/>
      <family val="2"/>
    </font>
    <font>
      <b/>
      <sz val="10"/>
      <name val="Calibri"/>
      <family val="2"/>
      <scheme val="minor"/>
    </font>
    <font>
      <sz val="10"/>
      <name val="Calibri"/>
      <family val="2"/>
      <scheme val="minor"/>
    </font>
    <font>
      <b/>
      <sz val="12"/>
      <name val="Calibri"/>
      <family val="2"/>
      <scheme val="minor"/>
    </font>
    <font>
      <sz val="10"/>
      <color indexed="9"/>
      <name val="Calibri"/>
      <family val="2"/>
      <scheme val="minor"/>
    </font>
    <font>
      <sz val="10"/>
      <name val="Calibri"/>
      <family val="2"/>
    </font>
    <font>
      <b/>
      <sz val="10"/>
      <name val="Calibri"/>
      <family val="2"/>
    </font>
    <font>
      <sz val="10"/>
      <name val="Arial"/>
      <family val="2"/>
    </font>
    <font>
      <sz val="11"/>
      <name val="Arial"/>
      <family val="2"/>
    </font>
    <font>
      <b/>
      <sz val="11"/>
      <name val="Arial"/>
      <family val="2"/>
    </font>
    <font>
      <sz val="11"/>
      <name val="Times New Roman"/>
      <family val="1"/>
    </font>
    <font>
      <sz val="12"/>
      <name val="Calibri"/>
      <family val="2"/>
    </font>
    <font>
      <b/>
      <sz val="8"/>
      <name val="Century Gothic"/>
      <family val="2"/>
    </font>
    <font>
      <sz val="8"/>
      <name val="Century Gothic"/>
      <family val="2"/>
    </font>
    <font>
      <sz val="10"/>
      <name val="Century Gothic"/>
      <family val="2"/>
    </font>
    <font>
      <b/>
      <sz val="14"/>
      <name val="Century Gothic"/>
      <family val="2"/>
    </font>
    <font>
      <b/>
      <sz val="11"/>
      <name val="Century Gothic"/>
      <family val="2"/>
    </font>
    <font>
      <u/>
      <sz val="8"/>
      <name val="Century Gothic"/>
      <family val="2"/>
    </font>
    <font>
      <b/>
      <sz val="10"/>
      <name val="Century Gothic"/>
      <family val="2"/>
    </font>
    <font>
      <sz val="10"/>
      <color theme="0"/>
      <name val="Century Gothic"/>
      <family val="2"/>
    </font>
    <font>
      <sz val="10"/>
      <color rgb="FFFF0000"/>
      <name val="Century Gothic"/>
      <family val="2"/>
    </font>
    <font>
      <b/>
      <sz val="12"/>
      <name val="Century Gothic"/>
      <family val="2"/>
    </font>
    <font>
      <b/>
      <sz val="10"/>
      <color rgb="FFFF0000"/>
      <name val="Century Gothic"/>
      <family val="2"/>
    </font>
    <font>
      <sz val="12"/>
      <name val="Century Gothic"/>
      <family val="2"/>
    </font>
    <font>
      <sz val="9"/>
      <name val="Century Gothic"/>
      <family val="2"/>
    </font>
    <font>
      <b/>
      <sz val="9"/>
      <name val="Century Gothic"/>
      <family val="2"/>
    </font>
    <font>
      <sz val="11"/>
      <name val="Century Gothic"/>
      <family val="2"/>
    </font>
  </fonts>
  <fills count="20">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57"/>
        <bgColor indexed="64"/>
      </patternFill>
    </fill>
    <fill>
      <patternFill patternType="solid">
        <fgColor indexed="3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rgb="FFDBE5F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6" tint="-0.249977111117893"/>
        <bgColor indexed="64"/>
      </patternFill>
    </fill>
    <fill>
      <patternFill patternType="solid">
        <fgColor rgb="FFFFFF00"/>
        <bgColor indexed="64"/>
      </patternFill>
    </fill>
    <fill>
      <patternFill patternType="solid">
        <fgColor rgb="FF339966"/>
        <bgColor indexed="64"/>
      </patternFill>
    </fill>
    <fill>
      <patternFill patternType="solid">
        <fgColor rgb="FFDCE6F1"/>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theme="4"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385522"/>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385522"/>
      </right>
      <top/>
      <bottom style="medium">
        <color rgb="FF000000"/>
      </bottom>
      <diagonal/>
    </border>
    <border>
      <left/>
      <right style="medium">
        <color rgb="FF385522"/>
      </right>
      <top/>
      <bottom style="medium">
        <color rgb="FF385522"/>
      </bottom>
      <diagonal/>
    </border>
    <border>
      <left style="medium">
        <color rgb="FF000000"/>
      </left>
      <right style="medium">
        <color rgb="FF385522"/>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8" fillId="0" borderId="0"/>
    <xf numFmtId="9" fontId="23" fillId="0" borderId="0" applyFont="0" applyFill="0" applyBorder="0" applyAlignment="0" applyProtection="0"/>
  </cellStyleXfs>
  <cellXfs count="168">
    <xf numFmtId="0" fontId="0" fillId="0" borderId="0" xfId="0"/>
    <xf numFmtId="1" fontId="12" fillId="6" borderId="0" xfId="0" applyNumberFormat="1" applyFont="1" applyFill="1" applyAlignment="1">
      <alignment horizontal="center" vertical="center" wrapText="1"/>
    </xf>
    <xf numFmtId="0" fontId="12" fillId="6" borderId="0" xfId="0" applyFont="1" applyFill="1" applyAlignment="1">
      <alignment horizontal="center" vertical="center" wrapText="1"/>
    </xf>
    <xf numFmtId="15" fontId="13" fillId="6" borderId="0" xfId="0" applyNumberFormat="1" applyFont="1" applyFill="1" applyAlignment="1">
      <alignment horizontal="center" vertical="center" wrapText="1"/>
    </xf>
    <xf numFmtId="0" fontId="13" fillId="6" borderId="0" xfId="0" applyFont="1" applyFill="1" applyAlignment="1">
      <alignment horizontal="left" vertical="center" wrapText="1"/>
    </xf>
    <xf numFmtId="49" fontId="12" fillId="6" borderId="0" xfId="0" applyNumberFormat="1" applyFont="1" applyFill="1" applyAlignment="1">
      <alignment horizontal="left" vertical="center" wrapText="1"/>
    </xf>
    <xf numFmtId="0" fontId="13" fillId="6" borderId="0" xfId="0" applyFont="1" applyFill="1" applyAlignment="1">
      <alignment horizontal="center" vertical="center" wrapText="1"/>
    </xf>
    <xf numFmtId="0" fontId="13" fillId="6" borderId="0" xfId="0" applyFont="1" applyFill="1" applyAlignment="1">
      <alignment vertical="center" wrapText="1"/>
    </xf>
    <xf numFmtId="0" fontId="0" fillId="6" borderId="0" xfId="0" applyFill="1"/>
    <xf numFmtId="0" fontId="0" fillId="8" borderId="0" xfId="0" applyFill="1"/>
    <xf numFmtId="0" fontId="2" fillId="8" borderId="0" xfId="0" applyFont="1" applyFill="1" applyAlignment="1">
      <alignment horizontal="center"/>
    </xf>
    <xf numFmtId="165" fontId="0" fillId="8" borderId="0" xfId="0" applyNumberFormat="1" applyFill="1" applyAlignment="1">
      <alignment horizontal="center"/>
    </xf>
    <xf numFmtId="0" fontId="0" fillId="8" borderId="0" xfId="0" applyFill="1" applyAlignment="1">
      <alignment horizontal="center"/>
    </xf>
    <xf numFmtId="165"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165" fontId="0" fillId="8" borderId="0" xfId="0" applyNumberFormat="1" applyFill="1"/>
    <xf numFmtId="1" fontId="0" fillId="8" borderId="0" xfId="0" applyNumberFormat="1" applyFill="1" applyAlignment="1">
      <alignment horizontal="center"/>
    </xf>
    <xf numFmtId="0" fontId="17" fillId="9" borderId="1" xfId="0" applyFont="1" applyFill="1" applyBorder="1" applyAlignment="1">
      <alignment horizontal="center"/>
    </xf>
    <xf numFmtId="165" fontId="17" fillId="9" borderId="1" xfId="0" applyNumberFormat="1" applyFont="1" applyFill="1" applyBorder="1" applyAlignment="1">
      <alignment horizontal="center" wrapText="1"/>
    </xf>
    <xf numFmtId="165" fontId="18" fillId="9" borderId="1" xfId="0" applyNumberFormat="1" applyFont="1" applyFill="1" applyBorder="1" applyAlignment="1">
      <alignment horizontal="center"/>
    </xf>
    <xf numFmtId="1" fontId="20" fillId="9" borderId="1" xfId="0" applyNumberFormat="1" applyFont="1" applyFill="1" applyBorder="1" applyAlignment="1">
      <alignment horizontal="center"/>
    </xf>
    <xf numFmtId="1" fontId="18" fillId="9" borderId="1" xfId="0" applyNumberFormat="1" applyFont="1" applyFill="1" applyBorder="1" applyAlignment="1">
      <alignment horizontal="center"/>
    </xf>
    <xf numFmtId="165" fontId="17" fillId="9" borderId="1" xfId="0" applyNumberFormat="1" applyFont="1" applyFill="1" applyBorder="1" applyAlignment="1">
      <alignment horizontal="center"/>
    </xf>
    <xf numFmtId="1" fontId="15" fillId="6" borderId="0" xfId="0" applyNumberFormat="1" applyFont="1" applyFill="1" applyAlignment="1">
      <alignment horizontal="center" vertical="center" wrapText="1"/>
    </xf>
    <xf numFmtId="0" fontId="15" fillId="6" borderId="0" xfId="0" applyFont="1" applyFill="1" applyAlignment="1">
      <alignment horizontal="center" vertical="center" wrapText="1"/>
    </xf>
    <xf numFmtId="0" fontId="16" fillId="6" borderId="0" xfId="0" applyFont="1" applyFill="1" applyAlignment="1">
      <alignment vertical="center" wrapText="1"/>
    </xf>
    <xf numFmtId="0" fontId="16" fillId="6" borderId="0" xfId="0" applyFont="1" applyFill="1"/>
    <xf numFmtId="0" fontId="16" fillId="0" borderId="0" xfId="1" applyFont="1"/>
    <xf numFmtId="0" fontId="16" fillId="0" borderId="0" xfId="1" applyFont="1" applyAlignment="1">
      <alignment horizontal="center" vertical="center"/>
    </xf>
    <xf numFmtId="1"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21" fillId="0" borderId="3" xfId="1" applyFont="1" applyBorder="1" applyAlignment="1">
      <alignment horizontal="left" vertical="center" wrapText="1"/>
    </xf>
    <xf numFmtId="0" fontId="21" fillId="0" borderId="1" xfId="1" applyFont="1" applyBorder="1" applyAlignment="1">
      <alignment horizontal="left" vertical="center" wrapText="1"/>
    </xf>
    <xf numFmtId="0" fontId="18" fillId="9" borderId="1" xfId="0" applyFont="1" applyFill="1" applyBorder="1" applyAlignment="1">
      <alignment horizontal="center"/>
    </xf>
    <xf numFmtId="0" fontId="15" fillId="0" borderId="1" xfId="1" applyFont="1" applyBorder="1" applyAlignment="1">
      <alignment vertical="center"/>
    </xf>
    <xf numFmtId="0" fontId="15" fillId="0" borderId="1" xfId="1" applyFont="1" applyBorder="1" applyAlignment="1">
      <alignment vertical="center" wrapText="1"/>
    </xf>
    <xf numFmtId="0" fontId="0" fillId="0" borderId="1" xfId="0" applyBorder="1" applyAlignment="1">
      <alignment horizontal="center" vertical="center"/>
    </xf>
    <xf numFmtId="9" fontId="18" fillId="8" borderId="1" xfId="2"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0" fillId="0" borderId="1" xfId="0" applyBorder="1" applyAlignment="1">
      <alignmen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5" fillId="10" borderId="16" xfId="0" applyFont="1" applyFill="1" applyBorder="1" applyAlignment="1">
      <alignment horizontal="center" vertical="center" wrapText="1"/>
    </xf>
    <xf numFmtId="0" fontId="25" fillId="10" borderId="17"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0" borderId="21" xfId="0" applyFont="1" applyBorder="1" applyAlignment="1">
      <alignment vertical="center" wrapText="1"/>
    </xf>
    <xf numFmtId="0" fontId="24" fillId="0" borderId="0" xfId="0" applyFont="1" applyBorder="1" applyAlignment="1">
      <alignment horizontal="left" vertical="center" wrapText="1"/>
    </xf>
    <xf numFmtId="0" fontId="24" fillId="0" borderId="22" xfId="0" applyFont="1" applyBorder="1" applyAlignment="1">
      <alignment horizontal="left" vertical="center" wrapText="1"/>
    </xf>
    <xf numFmtId="0" fontId="25" fillId="10" borderId="12"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27" fillId="14" borderId="1" xfId="0" applyFont="1" applyFill="1" applyBorder="1" applyAlignment="1">
      <alignment vertical="center" wrapText="1"/>
    </xf>
    <xf numFmtId="0" fontId="27" fillId="13" borderId="1" xfId="0" applyFont="1" applyFill="1" applyBorder="1" applyAlignment="1">
      <alignment vertical="center" wrapText="1"/>
    </xf>
    <xf numFmtId="0" fontId="27" fillId="12" borderId="1" xfId="0" applyFont="1" applyFill="1" applyBorder="1" applyAlignment="1">
      <alignment vertical="center" wrapText="1"/>
    </xf>
    <xf numFmtId="0" fontId="27" fillId="14"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0" fillId="0" borderId="0" xfId="0"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0" fillId="15" borderId="0" xfId="0" applyFill="1"/>
    <xf numFmtId="0" fontId="0" fillId="13" borderId="0" xfId="0" applyFill="1"/>
    <xf numFmtId="0" fontId="0" fillId="12" borderId="0" xfId="0" applyFill="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14" borderId="1" xfId="0" applyFill="1" applyBorder="1" applyAlignment="1">
      <alignment vertical="center" wrapText="1"/>
    </xf>
    <xf numFmtId="0" fontId="25" fillId="10" borderId="1" xfId="0" applyFont="1" applyFill="1" applyBorder="1" applyAlignment="1">
      <alignment horizontal="center" vertical="center" wrapText="1"/>
    </xf>
    <xf numFmtId="0" fontId="26" fillId="0" borderId="1" xfId="0" applyFont="1" applyBorder="1" applyAlignment="1">
      <alignment vertical="center" wrapText="1"/>
    </xf>
    <xf numFmtId="0" fontId="0" fillId="16" borderId="1" xfId="0" applyFill="1" applyBorder="1" applyAlignment="1">
      <alignment vertical="center" wrapText="1"/>
    </xf>
    <xf numFmtId="0" fontId="24" fillId="0" borderId="1" xfId="0" applyFont="1" applyBorder="1" applyAlignment="1">
      <alignment horizontal="left" vertical="center" wrapText="1"/>
    </xf>
    <xf numFmtId="0" fontId="15" fillId="0" borderId="1" xfId="1" applyFont="1" applyBorder="1"/>
    <xf numFmtId="0" fontId="15" fillId="19" borderId="1" xfId="0" applyFont="1" applyFill="1" applyBorder="1" applyAlignment="1">
      <alignment horizontal="center" vertical="center" wrapText="1"/>
    </xf>
    <xf numFmtId="1" fontId="28" fillId="6" borderId="0" xfId="0" applyNumberFormat="1" applyFont="1" applyFill="1" applyAlignment="1">
      <alignment horizontal="center" vertical="center" wrapText="1"/>
    </xf>
    <xf numFmtId="0" fontId="28" fillId="6" borderId="0" xfId="0" applyFont="1" applyFill="1" applyAlignment="1">
      <alignment horizontal="center" vertical="center" wrapText="1"/>
    </xf>
    <xf numFmtId="15" fontId="29" fillId="6" borderId="0" xfId="0" applyNumberFormat="1" applyFont="1" applyFill="1" applyAlignment="1">
      <alignment horizontal="center" vertical="center" wrapText="1"/>
    </xf>
    <xf numFmtId="0" fontId="29" fillId="6" borderId="0" xfId="0" applyFont="1" applyFill="1" applyAlignment="1">
      <alignment horizontal="left" vertical="center" wrapText="1"/>
    </xf>
    <xf numFmtId="49" fontId="28" fillId="6" borderId="0" xfId="0" applyNumberFormat="1" applyFont="1" applyFill="1" applyAlignment="1">
      <alignment horizontal="center" vertical="center" wrapText="1"/>
    </xf>
    <xf numFmtId="49" fontId="28" fillId="6" borderId="0" xfId="0" applyNumberFormat="1" applyFont="1" applyFill="1" applyAlignment="1">
      <alignment horizontal="left" vertical="center" wrapText="1"/>
    </xf>
    <xf numFmtId="0" fontId="29" fillId="6" borderId="0" xfId="0" applyFont="1" applyFill="1" applyAlignment="1">
      <alignment horizontal="center" vertical="center" wrapText="1"/>
    </xf>
    <xf numFmtId="0" fontId="29" fillId="6" borderId="0" xfId="0" applyFont="1" applyFill="1" applyAlignment="1">
      <alignment vertical="center" wrapText="1"/>
    </xf>
    <xf numFmtId="0" fontId="30" fillId="6" borderId="0" xfId="0" applyFont="1" applyFill="1" applyAlignment="1">
      <alignment vertical="center"/>
    </xf>
    <xf numFmtId="0" fontId="31" fillId="6" borderId="0" xfId="0" applyFont="1" applyFill="1" applyBorder="1" applyAlignment="1">
      <alignment horizontal="center" vertical="center" wrapText="1"/>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vertical="center" wrapText="1"/>
    </xf>
    <xf numFmtId="14" fontId="33" fillId="6" borderId="0" xfId="0" applyNumberFormat="1" applyFont="1" applyFill="1" applyAlignment="1">
      <alignment horizontal="center" vertical="center" wrapText="1"/>
    </xf>
    <xf numFmtId="0" fontId="30" fillId="0" borderId="0"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Border="1" applyAlignment="1">
      <alignment horizontal="center" vertical="center" wrapText="1"/>
    </xf>
    <xf numFmtId="0" fontId="30" fillId="0" borderId="0" xfId="0" applyFont="1" applyBorder="1" applyAlignment="1">
      <alignment vertical="center"/>
    </xf>
    <xf numFmtId="14" fontId="34" fillId="0" borderId="0" xfId="0" applyNumberFormat="1" applyFont="1" applyAlignment="1">
      <alignment horizontal="center" vertical="center" wrapText="1"/>
    </xf>
    <xf numFmtId="0" fontId="34" fillId="7" borderId="1" xfId="0" applyFont="1" applyFill="1" applyBorder="1" applyAlignment="1">
      <alignment horizontal="center" vertical="center" wrapText="1"/>
    </xf>
    <xf numFmtId="0" fontId="35" fillId="0" borderId="0" xfId="0" applyFont="1" applyAlignment="1">
      <alignment horizontal="center" vertical="center"/>
    </xf>
    <xf numFmtId="0" fontId="35" fillId="0" borderId="1"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Alignment="1">
      <alignment horizontal="center" vertical="center"/>
    </xf>
    <xf numFmtId="9" fontId="37" fillId="2" borderId="1" xfId="2" applyFont="1" applyFill="1" applyBorder="1" applyAlignment="1">
      <alignment horizontal="center" vertical="center"/>
    </xf>
    <xf numFmtId="1" fontId="37" fillId="2" borderId="1" xfId="2" applyNumberFormat="1" applyFont="1" applyFill="1" applyBorder="1" applyAlignment="1">
      <alignment horizontal="center" vertical="center"/>
    </xf>
    <xf numFmtId="1" fontId="38" fillId="0" borderId="0" xfId="0" applyNumberFormat="1" applyFont="1" applyFill="1" applyAlignment="1">
      <alignment horizontal="center" vertical="center"/>
    </xf>
    <xf numFmtId="1" fontId="38" fillId="0" borderId="0" xfId="0" applyNumberFormat="1" applyFont="1" applyBorder="1" applyAlignment="1">
      <alignment horizontal="center" vertical="center"/>
    </xf>
    <xf numFmtId="9" fontId="37" fillId="3" borderId="1" xfId="2" applyFont="1" applyFill="1" applyBorder="1" applyAlignment="1">
      <alignment horizontal="center" vertical="center"/>
    </xf>
    <xf numFmtId="1" fontId="37" fillId="16" borderId="1" xfId="2" applyNumberFormat="1" applyFont="1" applyFill="1" applyBorder="1" applyAlignment="1">
      <alignment horizontal="center" vertical="center"/>
    </xf>
    <xf numFmtId="9" fontId="37" fillId="4" borderId="1" xfId="2" applyFont="1" applyFill="1" applyBorder="1" applyAlignment="1">
      <alignment horizontal="center" vertical="center"/>
    </xf>
    <xf numFmtId="1" fontId="37" fillId="17" borderId="1" xfId="2" applyNumberFormat="1" applyFont="1" applyFill="1" applyBorder="1" applyAlignment="1">
      <alignment horizontal="center" vertical="center"/>
    </xf>
    <xf numFmtId="1" fontId="36" fillId="0" borderId="0" xfId="0" applyNumberFormat="1" applyFont="1" applyAlignment="1">
      <alignment horizontal="center" vertical="center"/>
    </xf>
    <xf numFmtId="1" fontId="30" fillId="0" borderId="0" xfId="0" applyNumberFormat="1" applyFont="1" applyAlignment="1">
      <alignment horizontal="center" vertical="center"/>
    </xf>
    <xf numFmtId="0" fontId="39" fillId="0" borderId="0" xfId="0" applyFont="1" applyAlignment="1">
      <alignment vertical="center"/>
    </xf>
    <xf numFmtId="0" fontId="39" fillId="0" borderId="0" xfId="0" applyFont="1" applyAlignment="1">
      <alignment horizontal="center" vertical="center"/>
    </xf>
    <xf numFmtId="9" fontId="37" fillId="0" borderId="0" xfId="2" applyFont="1" applyAlignment="1">
      <alignment horizontal="center" vertical="center"/>
    </xf>
    <xf numFmtId="1" fontId="37" fillId="0" borderId="0" xfId="2" applyNumberFormat="1" applyFont="1" applyAlignment="1">
      <alignment horizontal="center" vertical="center"/>
    </xf>
    <xf numFmtId="1" fontId="36" fillId="0" borderId="0" xfId="0" applyNumberFormat="1" applyFont="1" applyBorder="1" applyAlignment="1">
      <alignment horizontal="center" vertical="center"/>
    </xf>
    <xf numFmtId="0" fontId="36" fillId="0" borderId="0" xfId="0" applyFont="1" applyAlignment="1">
      <alignment vertical="center"/>
    </xf>
    <xf numFmtId="1" fontId="32" fillId="6" borderId="0" xfId="0" applyNumberFormat="1" applyFont="1" applyFill="1" applyBorder="1" applyAlignment="1">
      <alignment horizontal="left" vertical="center" wrapText="1"/>
    </xf>
    <xf numFmtId="1" fontId="32" fillId="0" borderId="0" xfId="0" applyNumberFormat="1" applyFont="1" applyFill="1" applyBorder="1" applyAlignment="1">
      <alignment horizontal="left" vertical="center" wrapText="1"/>
    </xf>
    <xf numFmtId="164" fontId="40" fillId="0" borderId="1" xfId="0" applyNumberFormat="1" applyFont="1" applyBorder="1" applyAlignment="1">
      <alignment horizontal="center" vertical="center" wrapText="1"/>
    </xf>
    <xf numFmtId="0" fontId="40" fillId="0" borderId="1" xfId="0" applyFont="1" applyBorder="1" applyAlignment="1">
      <alignment vertical="center" wrapText="1"/>
    </xf>
    <xf numFmtId="0" fontId="40" fillId="0" borderId="1" xfId="0" applyFont="1" applyBorder="1" applyAlignment="1" applyProtection="1">
      <alignment vertical="center" wrapText="1"/>
      <protection locked="0"/>
    </xf>
    <xf numFmtId="0" fontId="40" fillId="0" borderId="1" xfId="0" applyFont="1" applyBorder="1" applyAlignment="1" applyProtection="1">
      <alignment horizontal="center" vertical="center" wrapText="1"/>
      <protection locked="0"/>
    </xf>
    <xf numFmtId="0" fontId="41" fillId="0" borderId="1" xfId="0" applyFont="1" applyBorder="1" applyAlignment="1">
      <alignment horizontal="center" vertical="center" wrapText="1"/>
    </xf>
    <xf numFmtId="0" fontId="40" fillId="0" borderId="0" xfId="0" applyFont="1" applyAlignment="1">
      <alignment horizontal="center" vertical="center" wrapText="1"/>
    </xf>
    <xf numFmtId="0" fontId="40" fillId="0" borderId="1" xfId="0" applyFont="1" applyBorder="1" applyAlignment="1">
      <alignment vertical="top" wrapText="1"/>
    </xf>
    <xf numFmtId="14" fontId="40" fillId="0" borderId="1" xfId="0" applyNumberFormat="1" applyFont="1" applyBorder="1" applyAlignment="1">
      <alignment vertical="center" wrapText="1"/>
    </xf>
    <xf numFmtId="2" fontId="41" fillId="0" borderId="1" xfId="0" applyNumberFormat="1" applyFont="1" applyBorder="1" applyAlignment="1">
      <alignment horizontal="center" vertical="center" wrapText="1"/>
    </xf>
    <xf numFmtId="0" fontId="40" fillId="0" borderId="0" xfId="0" applyFont="1" applyAlignment="1">
      <alignment vertical="center" wrapText="1"/>
    </xf>
    <xf numFmtId="0" fontId="40" fillId="0" borderId="1" xfId="0" applyFont="1" applyBorder="1" applyAlignment="1">
      <alignment horizontal="center" vertical="center" wrapText="1"/>
    </xf>
    <xf numFmtId="14" fontId="40" fillId="0" borderId="1" xfId="0" applyNumberFormat="1" applyFont="1" applyBorder="1" applyAlignment="1">
      <alignment horizontal="left" vertical="center" wrapText="1"/>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34" fillId="0" borderId="5" xfId="0"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14" fontId="34" fillId="7" borderId="1" xfId="0" applyNumberFormat="1" applyFont="1" applyFill="1" applyBorder="1" applyAlignment="1">
      <alignment horizontal="center" vertical="center"/>
    </xf>
    <xf numFmtId="0" fontId="34" fillId="7" borderId="1" xfId="0" applyFont="1" applyFill="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1" fillId="6" borderId="0"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4" fillId="0" borderId="0" xfId="0" applyFont="1" applyFill="1" applyBorder="1" applyAlignment="1">
      <alignment horizontal="right" vertical="center"/>
    </xf>
    <xf numFmtId="1" fontId="32" fillId="18" borderId="1" xfId="0" applyNumberFormat="1" applyFont="1" applyFill="1" applyBorder="1" applyAlignment="1">
      <alignment horizontal="left" vertical="center" wrapText="1"/>
    </xf>
    <xf numFmtId="1" fontId="42" fillId="6" borderId="1" xfId="0" applyNumberFormat="1" applyFont="1" applyFill="1" applyBorder="1" applyAlignment="1">
      <alignment horizontal="left" vertical="center" wrapText="1"/>
    </xf>
    <xf numFmtId="166" fontId="42" fillId="6" borderId="1" xfId="0" applyNumberFormat="1" applyFont="1" applyFill="1" applyBorder="1" applyAlignment="1">
      <alignment horizontal="left" vertical="center" wrapText="1"/>
    </xf>
    <xf numFmtId="165" fontId="7" fillId="9" borderId="5" xfId="0" applyNumberFormat="1" applyFont="1" applyFill="1" applyBorder="1" applyAlignment="1">
      <alignment horizontal="center" vertical="center"/>
    </xf>
    <xf numFmtId="165" fontId="7" fillId="9" borderId="6" xfId="0" applyNumberFormat="1" applyFont="1" applyFill="1" applyBorder="1" applyAlignment="1">
      <alignment horizontal="center" vertical="center"/>
    </xf>
    <xf numFmtId="165" fontId="7" fillId="9" borderId="2" xfId="0" applyNumberFormat="1" applyFont="1" applyFill="1" applyBorder="1" applyAlignment="1">
      <alignment horizontal="center" vertical="center"/>
    </xf>
    <xf numFmtId="0" fontId="21" fillId="8" borderId="10" xfId="0" applyFont="1" applyFill="1" applyBorder="1" applyAlignment="1">
      <alignment horizontal="center" vertical="top" wrapText="1"/>
    </xf>
    <xf numFmtId="0" fontId="21" fillId="8" borderId="11" xfId="0" applyFont="1" applyFill="1" applyBorder="1" applyAlignment="1">
      <alignment horizontal="center" vertical="top" wrapText="1"/>
    </xf>
    <xf numFmtId="0" fontId="21" fillId="8" borderId="3" xfId="0" applyFont="1" applyFill="1" applyBorder="1" applyAlignment="1">
      <alignment horizontal="center" vertical="top" wrapText="1"/>
    </xf>
    <xf numFmtId="0" fontId="19" fillId="8" borderId="0" xfId="0" applyFont="1" applyFill="1" applyAlignment="1">
      <alignment horizontal="center"/>
    </xf>
    <xf numFmtId="0" fontId="2" fillId="8" borderId="0" xfId="0" applyFont="1" applyFill="1" applyAlignment="1">
      <alignment horizontal="center"/>
    </xf>
    <xf numFmtId="0" fontId="14" fillId="6" borderId="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cellXfs>
  <cellStyles count="3">
    <cellStyle name="Normal" xfId="0" builtinId="0"/>
    <cellStyle name="Normal 2" xfId="1"/>
    <cellStyle name="Porcentaje" xfId="2" builtinId="5"/>
  </cellStyles>
  <dxfs count="66">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font>
      <fill>
        <patternFill>
          <bgColor rgb="FFFF000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
      <font>
        <b/>
        <i val="0"/>
        <condense val="0"/>
        <extend val="0"/>
      </font>
      <fill>
        <patternFill>
          <bgColor indexed="10"/>
        </patternFill>
      </fill>
    </dxf>
    <dxf>
      <font>
        <b/>
        <i val="0"/>
        <condense val="0"/>
        <extend val="0"/>
      </font>
      <fill>
        <patternFill>
          <bgColor indexed="13"/>
        </patternFill>
      </fill>
    </dxf>
    <dxf>
      <font>
        <b/>
        <i val="0"/>
        <condense val="0"/>
        <extend val="0"/>
        <color indexed="9"/>
      </font>
      <fill>
        <patternFill>
          <bgColor indexed="57"/>
        </patternFill>
      </fill>
    </dxf>
    <dxf>
      <font>
        <b/>
        <i val="0"/>
        <color theme="0"/>
      </font>
      <fill>
        <patternFill>
          <bgColor rgb="FF339966"/>
        </patternFill>
      </fill>
    </dxf>
    <dxf>
      <font>
        <b/>
        <i val="0"/>
        <color auto="1"/>
      </font>
      <fill>
        <patternFill>
          <bgColor rgb="FFFFFF00"/>
        </patternFill>
      </fill>
    </dxf>
    <dxf>
      <font>
        <b/>
        <i val="0"/>
      </font>
      <fill>
        <patternFill>
          <bgColor rgb="FFFF0000"/>
        </patternFill>
      </fill>
    </dxf>
  </dxfs>
  <tableStyles count="0" defaultTableStyle="TableStyleMedium9" defaultPivotStyle="PivotStyleLight16"/>
  <colors>
    <mruColors>
      <color rgb="FFDCE6F1"/>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pt-BR" sz="1200" b="1" baseline="0">
                <a:latin typeface="+mn-lt"/>
              </a:rPr>
              <a:t>Factores de Riesgos del Proyecto en % por Criticidad</a:t>
            </a:r>
            <a:endParaRPr lang="pt-BR" sz="1200" b="1">
              <a:latin typeface="+mn-lt"/>
            </a:endParaRPr>
          </a:p>
        </c:rich>
      </c:tx>
      <c:layout/>
      <c:overlay val="0"/>
    </c:title>
    <c:autoTitleDeleted val="0"/>
    <c:plotArea>
      <c:layout/>
      <c:barChart>
        <c:barDir val="col"/>
        <c:grouping val="percentStacked"/>
        <c:varyColors val="0"/>
        <c:ser>
          <c:idx val="0"/>
          <c:order val="0"/>
          <c:tx>
            <c:strRef>
              <c:f>'Gráfico Riesgo - Oport Tratado'!$C$14</c:f>
              <c:strCache>
                <c:ptCount val="1"/>
                <c:pt idx="0">
                  <c:v>Bajo</c:v>
                </c:pt>
              </c:strCache>
            </c:strRef>
          </c:tx>
          <c:spPr>
            <a:solidFill>
              <a:srgbClr val="008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Tratado'!$B$15:$B$31</c:f>
              <c:numCache>
                <c:formatCode>dd/mm/yy;@</c:formatCode>
                <c:ptCount val="17"/>
              </c:numCache>
            </c:numRef>
          </c:cat>
          <c:val>
            <c:numRef>
              <c:f>'Gráfico Riesgo - Oport Tratado'!$C$15:$C$31</c:f>
              <c:numCache>
                <c:formatCode>0%</c:formatCode>
                <c:ptCount val="17"/>
                <c:pt idx="0">
                  <c:v>0</c:v>
                </c:pt>
                <c:pt idx="1">
                  <c:v>0</c:v>
                </c:pt>
                <c:pt idx="2">
                  <c:v>0</c:v>
                </c:pt>
              </c:numCache>
            </c:numRef>
          </c:val>
        </c:ser>
        <c:ser>
          <c:idx val="1"/>
          <c:order val="1"/>
          <c:tx>
            <c:strRef>
              <c:f>'Gráfico Riesgo - Oport Tratado'!$D$14</c:f>
              <c:strCache>
                <c:ptCount val="1"/>
                <c:pt idx="0">
                  <c:v>Medio</c:v>
                </c:pt>
              </c:strCache>
            </c:strRef>
          </c:tx>
          <c:spPr>
            <a:solidFill>
              <a:srgbClr val="FFFF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Tratado'!$B$15:$B$31</c:f>
              <c:numCache>
                <c:formatCode>dd/mm/yy;@</c:formatCode>
                <c:ptCount val="17"/>
              </c:numCache>
            </c:numRef>
          </c:cat>
          <c:val>
            <c:numRef>
              <c:f>'Gráfico Riesgo - Oport Tratado'!$D$15:$D$31</c:f>
              <c:numCache>
                <c:formatCode>0%</c:formatCode>
                <c:ptCount val="17"/>
                <c:pt idx="0">
                  <c:v>0</c:v>
                </c:pt>
                <c:pt idx="1">
                  <c:v>1</c:v>
                </c:pt>
                <c:pt idx="2">
                  <c:v>1</c:v>
                </c:pt>
              </c:numCache>
            </c:numRef>
          </c:val>
        </c:ser>
        <c:ser>
          <c:idx val="2"/>
          <c:order val="2"/>
          <c:tx>
            <c:strRef>
              <c:f>'Gráfico Riesgo - Oport Tratado'!$E$14</c:f>
              <c:strCache>
                <c:ptCount val="1"/>
                <c:pt idx="0">
                  <c:v>Alto</c:v>
                </c:pt>
              </c:strCache>
            </c:strRef>
          </c:tx>
          <c:spPr>
            <a:solidFill>
              <a:srgbClr val="FF0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Tratado'!$B$15:$B$31</c:f>
              <c:numCache>
                <c:formatCode>dd/mm/yy;@</c:formatCode>
                <c:ptCount val="17"/>
              </c:numCache>
            </c:numRef>
          </c:cat>
          <c:val>
            <c:numRef>
              <c:f>'Gráfico Riesgo - Oport Tratado'!$E$15:$E$31</c:f>
              <c:numCache>
                <c:formatCode>0%</c:formatCode>
                <c:ptCount val="17"/>
                <c:pt idx="0">
                  <c:v>0</c:v>
                </c:pt>
                <c:pt idx="1">
                  <c:v>0</c:v>
                </c:pt>
                <c:pt idx="2">
                  <c:v>0</c:v>
                </c:pt>
              </c:numCache>
            </c:numRef>
          </c:val>
        </c:ser>
        <c:dLbls>
          <c:showLegendKey val="0"/>
          <c:showVal val="0"/>
          <c:showCatName val="0"/>
          <c:showSerName val="0"/>
          <c:showPercent val="0"/>
          <c:showBubbleSize val="0"/>
        </c:dLbls>
        <c:gapWidth val="75"/>
        <c:overlap val="100"/>
        <c:axId val="-792040096"/>
        <c:axId val="-792055328"/>
      </c:barChart>
      <c:catAx>
        <c:axId val="-792040096"/>
        <c:scaling>
          <c:orientation val="minMax"/>
        </c:scaling>
        <c:delete val="0"/>
        <c:axPos val="b"/>
        <c:numFmt formatCode="dd/mm/yy;@" sourceLinked="1"/>
        <c:majorTickMark val="none"/>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mn-lt"/>
                <a:ea typeface="Verdana"/>
                <a:cs typeface="Verdana"/>
              </a:defRPr>
            </a:pPr>
            <a:endParaRPr lang="es-CO"/>
          </a:p>
        </c:txPr>
        <c:crossAx val="-792055328"/>
        <c:crosses val="autoZero"/>
        <c:auto val="0"/>
        <c:lblAlgn val="ctr"/>
        <c:lblOffset val="100"/>
        <c:tickLblSkip val="1"/>
        <c:tickMarkSkip val="1"/>
        <c:noMultiLvlLbl val="0"/>
      </c:catAx>
      <c:valAx>
        <c:axId val="-792055328"/>
        <c:scaling>
          <c:orientation val="minMax"/>
        </c:scaling>
        <c:delete val="0"/>
        <c:axPos val="l"/>
        <c:majorGridlines>
          <c:spPr>
            <a:ln w="3175">
              <a:solidFill>
                <a:srgbClr val="000000"/>
              </a:solidFill>
              <a:prstDash val="solid"/>
            </a:ln>
          </c:spPr>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mn-lt"/>
                <a:ea typeface="Verdana"/>
                <a:cs typeface="Verdana"/>
              </a:defRPr>
            </a:pPr>
            <a:endParaRPr lang="es-CO"/>
          </a:p>
        </c:txPr>
        <c:crossAx val="-792040096"/>
        <c:crosses val="autoZero"/>
        <c:crossBetween val="between"/>
      </c:valAx>
      <c:spPr>
        <a:solidFill>
          <a:schemeClr val="accent3">
            <a:lumMod val="60000"/>
            <a:lumOff val="40000"/>
          </a:schemeClr>
        </a:solidFill>
      </c:spPr>
    </c:plotArea>
    <c:legend>
      <c:legendPos val="b"/>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n-lt"/>
              <a:ea typeface="Verdana"/>
              <a:cs typeface="Verdana"/>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Verdana"/>
          <a:ea typeface="Verdana"/>
          <a:cs typeface="Verdana"/>
        </a:defRPr>
      </a:pPr>
      <a:endParaRPr lang="es-CO"/>
    </a:p>
  </c:txPr>
  <c:printSettings>
    <c:headerFooter alignWithMargins="0"/>
    <c:pageMargins b="0.98425196899999956" l="0.78740157499999996" r="0.78740157499999996" t="0.98425196899999956"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pt-BR" sz="1200" b="1" baseline="0">
                <a:latin typeface="+mn-lt"/>
              </a:rPr>
              <a:t>Factores de Riesgos del Proyecto- Cantidad por Criticidad</a:t>
            </a:r>
            <a:endParaRPr lang="pt-BR" sz="1200" b="1">
              <a:latin typeface="+mn-lt"/>
            </a:endParaRPr>
          </a:p>
        </c:rich>
      </c:tx>
      <c:layout/>
      <c:overlay val="0"/>
    </c:title>
    <c:autoTitleDeleted val="0"/>
    <c:plotArea>
      <c:layout/>
      <c:barChart>
        <c:barDir val="col"/>
        <c:grouping val="percentStacked"/>
        <c:varyColors val="0"/>
        <c:ser>
          <c:idx val="0"/>
          <c:order val="0"/>
          <c:tx>
            <c:strRef>
              <c:f>'Gráfico Riesgo - Oport Tratado'!$P$14</c:f>
              <c:strCache>
                <c:ptCount val="1"/>
                <c:pt idx="0">
                  <c:v>Bajo</c:v>
                </c:pt>
              </c:strCache>
            </c:strRef>
          </c:tx>
          <c:spPr>
            <a:solidFill>
              <a:srgbClr val="008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Tratado'!$O$15:$O$31</c:f>
              <c:numCache>
                <c:formatCode>dd/mm/yy;@</c:formatCode>
                <c:ptCount val="17"/>
              </c:numCache>
            </c:numRef>
          </c:cat>
          <c:val>
            <c:numRef>
              <c:f>'Gráfico Riesgo - Oport Tratado'!$P$15:$P$31</c:f>
              <c:numCache>
                <c:formatCode>0</c:formatCode>
                <c:ptCount val="17"/>
                <c:pt idx="0">
                  <c:v>0</c:v>
                </c:pt>
                <c:pt idx="1">
                  <c:v>0</c:v>
                </c:pt>
                <c:pt idx="2">
                  <c:v>0</c:v>
                </c:pt>
              </c:numCache>
            </c:numRef>
          </c:val>
        </c:ser>
        <c:ser>
          <c:idx val="1"/>
          <c:order val="1"/>
          <c:tx>
            <c:strRef>
              <c:f>'Gráfico Riesgo - Oport Tratado'!$Q$14</c:f>
              <c:strCache>
                <c:ptCount val="1"/>
                <c:pt idx="0">
                  <c:v>Medio</c:v>
                </c:pt>
              </c:strCache>
            </c:strRef>
          </c:tx>
          <c:spPr>
            <a:solidFill>
              <a:srgbClr val="FFFF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Tratado'!$O$15:$O$31</c:f>
              <c:numCache>
                <c:formatCode>dd/mm/yy;@</c:formatCode>
                <c:ptCount val="17"/>
              </c:numCache>
            </c:numRef>
          </c:cat>
          <c:val>
            <c:numRef>
              <c:f>'Gráfico Riesgo - Oport Tratado'!$Q$15:$Q$31</c:f>
              <c:numCache>
                <c:formatCode>0</c:formatCode>
                <c:ptCount val="17"/>
                <c:pt idx="0">
                  <c:v>0</c:v>
                </c:pt>
                <c:pt idx="1">
                  <c:v>1</c:v>
                </c:pt>
                <c:pt idx="2">
                  <c:v>1</c:v>
                </c:pt>
              </c:numCache>
            </c:numRef>
          </c:val>
        </c:ser>
        <c:ser>
          <c:idx val="2"/>
          <c:order val="2"/>
          <c:tx>
            <c:strRef>
              <c:f>'Gráfico Riesgo - Oport Tratado'!$R$14</c:f>
              <c:strCache>
                <c:ptCount val="1"/>
                <c:pt idx="0">
                  <c:v>Alto</c:v>
                </c:pt>
              </c:strCache>
            </c:strRef>
          </c:tx>
          <c:spPr>
            <a:solidFill>
              <a:srgbClr val="FF0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Riesgo - Oport Tratado'!$O$15:$O$31</c:f>
              <c:numCache>
                <c:formatCode>dd/mm/yy;@</c:formatCode>
                <c:ptCount val="17"/>
              </c:numCache>
            </c:numRef>
          </c:cat>
          <c:val>
            <c:numRef>
              <c:f>'Gráfico Riesgo - Oport Tratado'!$R$15:$R$31</c:f>
              <c:numCache>
                <c:formatCode>0</c:formatCode>
                <c:ptCount val="17"/>
                <c:pt idx="0">
                  <c:v>0</c:v>
                </c:pt>
                <c:pt idx="1">
                  <c:v>0</c:v>
                </c:pt>
                <c:pt idx="2">
                  <c:v>0</c:v>
                </c:pt>
              </c:numCache>
            </c:numRef>
          </c:val>
        </c:ser>
        <c:dLbls>
          <c:showLegendKey val="0"/>
          <c:showVal val="0"/>
          <c:showCatName val="0"/>
          <c:showSerName val="0"/>
          <c:showPercent val="0"/>
          <c:showBubbleSize val="0"/>
        </c:dLbls>
        <c:gapWidth val="75"/>
        <c:overlap val="100"/>
        <c:axId val="-792053152"/>
        <c:axId val="-792052608"/>
      </c:barChart>
      <c:catAx>
        <c:axId val="-792053152"/>
        <c:scaling>
          <c:orientation val="minMax"/>
        </c:scaling>
        <c:delete val="0"/>
        <c:axPos val="b"/>
        <c:numFmt formatCode="dd/mm/yy;@" sourceLinked="1"/>
        <c:majorTickMark val="none"/>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mn-lt"/>
                <a:ea typeface="Verdana"/>
                <a:cs typeface="Verdana"/>
              </a:defRPr>
            </a:pPr>
            <a:endParaRPr lang="es-CO"/>
          </a:p>
        </c:txPr>
        <c:crossAx val="-792052608"/>
        <c:crosses val="autoZero"/>
        <c:auto val="0"/>
        <c:lblAlgn val="ctr"/>
        <c:lblOffset val="100"/>
        <c:tickLblSkip val="1"/>
        <c:tickMarkSkip val="1"/>
        <c:noMultiLvlLbl val="0"/>
      </c:catAx>
      <c:valAx>
        <c:axId val="-792052608"/>
        <c:scaling>
          <c:orientation val="minMax"/>
        </c:scaling>
        <c:delete val="1"/>
        <c:axPos val="l"/>
        <c:majorGridlines>
          <c:spPr>
            <a:ln w="3175">
              <a:solidFill>
                <a:srgbClr val="000000"/>
              </a:solidFill>
              <a:prstDash val="solid"/>
            </a:ln>
          </c:spPr>
        </c:majorGridlines>
        <c:numFmt formatCode="0%" sourceLinked="1"/>
        <c:majorTickMark val="none"/>
        <c:minorTickMark val="none"/>
        <c:tickLblPos val="nextTo"/>
        <c:crossAx val="-792053152"/>
        <c:crosses val="autoZero"/>
        <c:crossBetween val="between"/>
      </c:valAx>
      <c:spPr>
        <a:solidFill>
          <a:schemeClr val="accent3">
            <a:lumMod val="60000"/>
            <a:lumOff val="40000"/>
          </a:schemeClr>
        </a:solidFill>
      </c:spPr>
    </c:plotArea>
    <c:legend>
      <c:legendPos val="b"/>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n-lt"/>
              <a:ea typeface="Verdana"/>
              <a:cs typeface="Verdana"/>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Verdana"/>
          <a:ea typeface="Verdana"/>
          <a:cs typeface="Verdana"/>
        </a:defRPr>
      </a:pPr>
      <a:endParaRPr lang="es-CO"/>
    </a:p>
  </c:txPr>
  <c:printSettings>
    <c:headerFooter alignWithMargins="0"/>
    <c:pageMargins b="0.98425196899999956" l="0.78740157499999996" r="0.78740157499999996" t="0.98425196899999956"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pt-BR" sz="1200" b="1" baseline="0">
                <a:latin typeface="+mn-lt"/>
              </a:rPr>
              <a:t>Oportunidades del Proyecto en % por Capacidad</a:t>
            </a:r>
          </a:p>
        </c:rich>
      </c:tx>
      <c:overlay val="0"/>
    </c:title>
    <c:autoTitleDeleted val="0"/>
    <c:plotArea>
      <c:layout/>
      <c:barChart>
        <c:barDir val="col"/>
        <c:grouping val="percentStacked"/>
        <c:varyColors val="0"/>
        <c:ser>
          <c:idx val="0"/>
          <c:order val="0"/>
          <c:tx>
            <c:strRef>
              <c:f>'Gráfico Riesgo - Oport Tratado'!$C$14</c:f>
              <c:strCache>
                <c:ptCount val="1"/>
                <c:pt idx="0">
                  <c:v>Bajo</c:v>
                </c:pt>
              </c:strCache>
            </c:strRef>
          </c:tx>
          <c:spPr>
            <a:solidFill>
              <a:srgbClr val="008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Tratado'!$B$72:$B$88</c:f>
              <c:numCache>
                <c:formatCode>dd/mm/yy;@</c:formatCode>
                <c:ptCount val="17"/>
              </c:numCache>
            </c:numRef>
          </c:cat>
          <c:val>
            <c:numRef>
              <c:f>'Gráfico Riesgo - Oport Tratado'!$C$72:$C$88</c:f>
              <c:numCache>
                <c:formatCode>0%</c:formatCode>
                <c:ptCount val="17"/>
                <c:pt idx="0">
                  <c:v>1</c:v>
                </c:pt>
                <c:pt idx="1">
                  <c:v>0</c:v>
                </c:pt>
                <c:pt idx="2">
                  <c:v>0</c:v>
                </c:pt>
              </c:numCache>
            </c:numRef>
          </c:val>
        </c:ser>
        <c:ser>
          <c:idx val="1"/>
          <c:order val="1"/>
          <c:tx>
            <c:strRef>
              <c:f>'Gráfico Riesgo - Oport Tratado'!$D$14</c:f>
              <c:strCache>
                <c:ptCount val="1"/>
                <c:pt idx="0">
                  <c:v>Medio</c:v>
                </c:pt>
              </c:strCache>
            </c:strRef>
          </c:tx>
          <c:spPr>
            <a:solidFill>
              <a:srgbClr val="FFFF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Tratado'!$B$72:$B$88</c:f>
              <c:numCache>
                <c:formatCode>dd/mm/yy;@</c:formatCode>
                <c:ptCount val="17"/>
              </c:numCache>
            </c:numRef>
          </c:cat>
          <c:val>
            <c:numRef>
              <c:f>'Gráfico Riesgo - Oport Tratado'!$D$72:$D$88</c:f>
              <c:numCache>
                <c:formatCode>0%</c:formatCode>
                <c:ptCount val="17"/>
                <c:pt idx="0">
                  <c:v>0</c:v>
                </c:pt>
                <c:pt idx="1">
                  <c:v>0</c:v>
                </c:pt>
                <c:pt idx="2">
                  <c:v>0</c:v>
                </c:pt>
              </c:numCache>
            </c:numRef>
          </c:val>
        </c:ser>
        <c:ser>
          <c:idx val="2"/>
          <c:order val="2"/>
          <c:tx>
            <c:strRef>
              <c:f>'Gráfico Riesgo - Oport Tratado'!$E$14</c:f>
              <c:strCache>
                <c:ptCount val="1"/>
                <c:pt idx="0">
                  <c:v>Alto</c:v>
                </c:pt>
              </c:strCache>
            </c:strRef>
          </c:tx>
          <c:spPr>
            <a:solidFill>
              <a:srgbClr val="FF0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Tratado'!$B$72:$B$88</c:f>
              <c:numCache>
                <c:formatCode>dd/mm/yy;@</c:formatCode>
                <c:ptCount val="17"/>
              </c:numCache>
            </c:numRef>
          </c:cat>
          <c:val>
            <c:numRef>
              <c:f>'Gráfico Riesgo - Oport Tratado'!$E$72:$E$88</c:f>
              <c:numCache>
                <c:formatCode>0%</c:formatCode>
                <c:ptCount val="17"/>
                <c:pt idx="0">
                  <c:v>0</c:v>
                </c:pt>
                <c:pt idx="1">
                  <c:v>0</c:v>
                </c:pt>
                <c:pt idx="2">
                  <c:v>0</c:v>
                </c:pt>
              </c:numCache>
            </c:numRef>
          </c:val>
        </c:ser>
        <c:dLbls>
          <c:showLegendKey val="0"/>
          <c:showVal val="0"/>
          <c:showCatName val="0"/>
          <c:showSerName val="0"/>
          <c:showPercent val="0"/>
          <c:showBubbleSize val="0"/>
        </c:dLbls>
        <c:gapWidth val="75"/>
        <c:overlap val="100"/>
        <c:axId val="-912762656"/>
        <c:axId val="-732845376"/>
      </c:barChart>
      <c:catAx>
        <c:axId val="-912762656"/>
        <c:scaling>
          <c:orientation val="minMax"/>
        </c:scaling>
        <c:delete val="0"/>
        <c:axPos val="b"/>
        <c:numFmt formatCode="dd/mm/yy;@" sourceLinked="1"/>
        <c:majorTickMark val="none"/>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mn-lt"/>
                <a:ea typeface="Verdana"/>
                <a:cs typeface="Verdana"/>
              </a:defRPr>
            </a:pPr>
            <a:endParaRPr lang="es-CO"/>
          </a:p>
        </c:txPr>
        <c:crossAx val="-732845376"/>
        <c:crosses val="autoZero"/>
        <c:auto val="0"/>
        <c:lblAlgn val="ctr"/>
        <c:lblOffset val="100"/>
        <c:tickLblSkip val="1"/>
        <c:tickMarkSkip val="1"/>
        <c:noMultiLvlLbl val="0"/>
      </c:catAx>
      <c:valAx>
        <c:axId val="-732845376"/>
        <c:scaling>
          <c:orientation val="minMax"/>
        </c:scaling>
        <c:delete val="0"/>
        <c:axPos val="l"/>
        <c:majorGridlines>
          <c:spPr>
            <a:ln w="3175">
              <a:solidFill>
                <a:srgbClr val="000000"/>
              </a:solidFill>
              <a:prstDash val="solid"/>
            </a:ln>
          </c:spPr>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mn-lt"/>
                <a:ea typeface="Verdana"/>
                <a:cs typeface="Verdana"/>
              </a:defRPr>
            </a:pPr>
            <a:endParaRPr lang="es-CO"/>
          </a:p>
        </c:txPr>
        <c:crossAx val="-912762656"/>
        <c:crosses val="autoZero"/>
        <c:crossBetween val="between"/>
      </c:valAx>
      <c:spPr>
        <a:solidFill>
          <a:schemeClr val="accent3">
            <a:lumMod val="60000"/>
            <a:lumOff val="40000"/>
          </a:schemeClr>
        </a:solidFill>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n-lt"/>
              <a:ea typeface="Verdana"/>
              <a:cs typeface="Verdana"/>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Verdana"/>
          <a:ea typeface="Verdana"/>
          <a:cs typeface="Verdana"/>
        </a:defRPr>
      </a:pPr>
      <a:endParaRPr lang="es-CO"/>
    </a:p>
  </c:txPr>
  <c:printSettings>
    <c:headerFooter alignWithMargins="0"/>
    <c:pageMargins b="0.98425196899999956" l="0.78740157499999996" r="0.78740157499999996"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pt-BR" sz="1200" b="1" i="0" u="none" strike="noStrike" baseline="0">
                <a:effectLst/>
              </a:rPr>
              <a:t>Oportunidades del Proyecto - </a:t>
            </a:r>
            <a:r>
              <a:rPr lang="pt-BR" sz="1200" b="1" baseline="0">
                <a:latin typeface="+mn-lt"/>
              </a:rPr>
              <a:t>Cantidad por Capacidad</a:t>
            </a:r>
            <a:endParaRPr lang="pt-BR" sz="1200" b="1">
              <a:latin typeface="+mn-lt"/>
            </a:endParaRPr>
          </a:p>
        </c:rich>
      </c:tx>
      <c:overlay val="0"/>
    </c:title>
    <c:autoTitleDeleted val="0"/>
    <c:plotArea>
      <c:layout/>
      <c:barChart>
        <c:barDir val="col"/>
        <c:grouping val="percentStacked"/>
        <c:varyColors val="0"/>
        <c:ser>
          <c:idx val="0"/>
          <c:order val="0"/>
          <c:tx>
            <c:strRef>
              <c:f>'Gráfico Riesgo - Oport Tratado'!$P$14</c:f>
              <c:strCache>
                <c:ptCount val="1"/>
                <c:pt idx="0">
                  <c:v>Bajo</c:v>
                </c:pt>
              </c:strCache>
            </c:strRef>
          </c:tx>
          <c:spPr>
            <a:solidFill>
              <a:srgbClr val="008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Tratado'!$O$72:$O$88</c:f>
              <c:numCache>
                <c:formatCode>dd/mm/yy;@</c:formatCode>
                <c:ptCount val="17"/>
              </c:numCache>
            </c:numRef>
          </c:cat>
          <c:val>
            <c:numRef>
              <c:f>'Gráfico Riesgo - Oport Tratado'!$P$72:$P$88</c:f>
              <c:numCache>
                <c:formatCode>0</c:formatCode>
                <c:ptCount val="17"/>
                <c:pt idx="0">
                  <c:v>1</c:v>
                </c:pt>
                <c:pt idx="1">
                  <c:v>0</c:v>
                </c:pt>
                <c:pt idx="2">
                  <c:v>0</c:v>
                </c:pt>
              </c:numCache>
            </c:numRef>
          </c:val>
        </c:ser>
        <c:ser>
          <c:idx val="1"/>
          <c:order val="1"/>
          <c:tx>
            <c:strRef>
              <c:f>'Gráfico Riesgo - Oport Tratado'!$Q$14</c:f>
              <c:strCache>
                <c:ptCount val="1"/>
                <c:pt idx="0">
                  <c:v>Medio</c:v>
                </c:pt>
              </c:strCache>
            </c:strRef>
          </c:tx>
          <c:spPr>
            <a:solidFill>
              <a:srgbClr val="FFFF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Tratado'!$O$72:$O$88</c:f>
              <c:numCache>
                <c:formatCode>dd/mm/yy;@</c:formatCode>
                <c:ptCount val="17"/>
              </c:numCache>
            </c:numRef>
          </c:cat>
          <c:val>
            <c:numRef>
              <c:f>'Gráfico Riesgo - Oport Tratado'!$Q$72:$Q$88</c:f>
              <c:numCache>
                <c:formatCode>0</c:formatCode>
                <c:ptCount val="17"/>
                <c:pt idx="0">
                  <c:v>0</c:v>
                </c:pt>
                <c:pt idx="1">
                  <c:v>0</c:v>
                </c:pt>
                <c:pt idx="2">
                  <c:v>0</c:v>
                </c:pt>
              </c:numCache>
            </c:numRef>
          </c:val>
        </c:ser>
        <c:ser>
          <c:idx val="2"/>
          <c:order val="2"/>
          <c:tx>
            <c:strRef>
              <c:f>'Gráfico Riesgo - Oport Tratado'!$R$14</c:f>
              <c:strCache>
                <c:ptCount val="1"/>
                <c:pt idx="0">
                  <c:v>Alto</c:v>
                </c:pt>
              </c:strCache>
            </c:strRef>
          </c:tx>
          <c:spPr>
            <a:solidFill>
              <a:srgbClr val="FF0000"/>
            </a:solidFill>
            <a:ln w="12700">
              <a:solidFill>
                <a:srgbClr val="000000"/>
              </a:solidFill>
              <a:prstDash val="solid"/>
            </a:ln>
          </c:spPr>
          <c:invertIfNegative val="0"/>
          <c:dLbls>
            <c:spPr>
              <a:noFill/>
              <a:ln>
                <a:noFill/>
              </a:ln>
              <a:effectLst/>
            </c:spPr>
            <c:txPr>
              <a:bodyPr/>
              <a:lstStyle/>
              <a:p>
                <a:pPr>
                  <a:defRPr>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Riesgo - Oport Tratado'!$O$72:$O$88</c:f>
              <c:numCache>
                <c:formatCode>dd/mm/yy;@</c:formatCode>
                <c:ptCount val="17"/>
              </c:numCache>
            </c:numRef>
          </c:cat>
          <c:val>
            <c:numRef>
              <c:f>'Gráfico Riesgo - Oport Tratado'!$R$72:$R$88</c:f>
              <c:numCache>
                <c:formatCode>0</c:formatCode>
                <c:ptCount val="17"/>
                <c:pt idx="0">
                  <c:v>0</c:v>
                </c:pt>
                <c:pt idx="1">
                  <c:v>0</c:v>
                </c:pt>
                <c:pt idx="2">
                  <c:v>0</c:v>
                </c:pt>
              </c:numCache>
            </c:numRef>
          </c:val>
        </c:ser>
        <c:dLbls>
          <c:showLegendKey val="0"/>
          <c:showVal val="0"/>
          <c:showCatName val="0"/>
          <c:showSerName val="0"/>
          <c:showPercent val="0"/>
          <c:showBubbleSize val="0"/>
        </c:dLbls>
        <c:gapWidth val="75"/>
        <c:overlap val="100"/>
        <c:axId val="-732843744"/>
        <c:axId val="-732841568"/>
      </c:barChart>
      <c:catAx>
        <c:axId val="-732843744"/>
        <c:scaling>
          <c:orientation val="minMax"/>
        </c:scaling>
        <c:delete val="0"/>
        <c:axPos val="b"/>
        <c:numFmt formatCode="dd/mm/yy;@" sourceLinked="1"/>
        <c:majorTickMark val="none"/>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mn-lt"/>
                <a:ea typeface="Verdana"/>
                <a:cs typeface="Verdana"/>
              </a:defRPr>
            </a:pPr>
            <a:endParaRPr lang="es-CO"/>
          </a:p>
        </c:txPr>
        <c:crossAx val="-732841568"/>
        <c:crosses val="autoZero"/>
        <c:auto val="0"/>
        <c:lblAlgn val="ctr"/>
        <c:lblOffset val="100"/>
        <c:tickLblSkip val="1"/>
        <c:tickMarkSkip val="1"/>
        <c:noMultiLvlLbl val="0"/>
      </c:catAx>
      <c:valAx>
        <c:axId val="-732841568"/>
        <c:scaling>
          <c:orientation val="minMax"/>
        </c:scaling>
        <c:delete val="1"/>
        <c:axPos val="l"/>
        <c:majorGridlines>
          <c:spPr>
            <a:ln w="3175">
              <a:solidFill>
                <a:srgbClr val="000000"/>
              </a:solidFill>
              <a:prstDash val="solid"/>
            </a:ln>
          </c:spPr>
        </c:majorGridlines>
        <c:numFmt formatCode="0%" sourceLinked="1"/>
        <c:majorTickMark val="none"/>
        <c:minorTickMark val="none"/>
        <c:tickLblPos val="nextTo"/>
        <c:crossAx val="-732843744"/>
        <c:crosses val="autoZero"/>
        <c:crossBetween val="between"/>
      </c:valAx>
      <c:spPr>
        <a:solidFill>
          <a:schemeClr val="accent3">
            <a:lumMod val="60000"/>
            <a:lumOff val="40000"/>
          </a:schemeClr>
        </a:solidFill>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n-lt"/>
              <a:ea typeface="Verdana"/>
              <a:cs typeface="Verdana"/>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Verdana"/>
          <a:ea typeface="Verdana"/>
          <a:cs typeface="Verdana"/>
        </a:defRPr>
      </a:pPr>
      <a:endParaRPr lang="es-CO"/>
    </a:p>
  </c:txPr>
  <c:printSettings>
    <c:headerFooter alignWithMargins="0"/>
    <c:pageMargins b="0.98425196899999956" l="0.78740157499999996" r="0.78740157499999996" t="0.98425196899999956"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160567</xdr:rowOff>
    </xdr:from>
    <xdr:to>
      <xdr:col>2</xdr:col>
      <xdr:colOff>1423320</xdr:colOff>
      <xdr:row>6</xdr:row>
      <xdr:rowOff>93316</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60567"/>
          <a:ext cx="2537745" cy="932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7</xdr:col>
      <xdr:colOff>129268</xdr:colOff>
      <xdr:row>65</xdr:row>
      <xdr:rowOff>32657</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244928</xdr:colOff>
      <xdr:row>34</xdr:row>
      <xdr:rowOff>136072</xdr:rowOff>
    </xdr:from>
    <xdr:to>
      <xdr:col>21</xdr:col>
      <xdr:colOff>591910</xdr:colOff>
      <xdr:row>65</xdr:row>
      <xdr:rowOff>5443</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675504</xdr:colOff>
      <xdr:row>6</xdr:row>
      <xdr:rowOff>66099</xdr:rowOff>
    </xdr:to>
    <xdr:pic>
      <xdr:nvPicPr>
        <xdr:cNvPr id="3" name="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539683" cy="977778"/>
        </a:xfrm>
        <a:prstGeom prst="rect">
          <a:avLst/>
        </a:prstGeom>
      </xdr:spPr>
    </xdr:pic>
    <xdr:clientData/>
  </xdr:twoCellAnchor>
  <xdr:twoCellAnchor>
    <xdr:from>
      <xdr:col>0</xdr:col>
      <xdr:colOff>0</xdr:colOff>
      <xdr:row>92</xdr:row>
      <xdr:rowOff>0</xdr:rowOff>
    </xdr:from>
    <xdr:to>
      <xdr:col>7</xdr:col>
      <xdr:colOff>129268</xdr:colOff>
      <xdr:row>122</xdr:row>
      <xdr:rowOff>32657</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244928</xdr:colOff>
      <xdr:row>91</xdr:row>
      <xdr:rowOff>136072</xdr:rowOff>
    </xdr:from>
    <xdr:to>
      <xdr:col>21</xdr:col>
      <xdr:colOff>591910</xdr:colOff>
      <xdr:row>122</xdr:row>
      <xdr:rowOff>5443</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634683</xdr:colOff>
      <xdr:row>6</xdr:row>
      <xdr:rowOff>79707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39683" cy="9777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xdr:colOff>
      <xdr:row>5</xdr:row>
      <xdr:rowOff>0</xdr:rowOff>
    </xdr:from>
    <xdr:to>
      <xdr:col>10</xdr:col>
      <xdr:colOff>5685690</xdr:colOff>
      <xdr:row>15</xdr:row>
      <xdr:rowOff>30717</xdr:rowOff>
    </xdr:to>
    <xdr:pic>
      <xdr:nvPicPr>
        <xdr:cNvPr id="6" name="Imagen 5"/>
        <xdr:cNvPicPr>
          <a:picLocks noChangeAspect="1"/>
        </xdr:cNvPicPr>
      </xdr:nvPicPr>
      <xdr:blipFill>
        <a:blip xmlns:r="http://schemas.openxmlformats.org/officeDocument/2006/relationships" r:embed="rId1"/>
        <a:stretch>
          <a:fillRect/>
        </a:stretch>
      </xdr:blipFill>
      <xdr:spPr>
        <a:xfrm>
          <a:off x="7077807" y="3399692"/>
          <a:ext cx="9583615" cy="3195948"/>
        </a:xfrm>
        <a:prstGeom prst="rect">
          <a:avLst/>
        </a:prstGeom>
        <a:ln>
          <a:solidFill>
            <a:schemeClr val="tx1"/>
          </a:solid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Y47"/>
  <sheetViews>
    <sheetView showGridLines="0" tabSelected="1" topLeftCell="A7" zoomScale="90" zoomScaleNormal="90" workbookViewId="0">
      <selection activeCell="I16" sqref="I16"/>
    </sheetView>
  </sheetViews>
  <sheetFormatPr baseColWidth="10" defaultColWidth="9.140625" defaultRowHeight="13.5" x14ac:dyDescent="0.2"/>
  <cols>
    <col min="1" max="1" width="5.85546875" style="96" customWidth="1"/>
    <col min="2" max="2" width="12.85546875" style="96" customWidth="1"/>
    <col min="3" max="3" width="23" style="97" customWidth="1"/>
    <col min="4" max="4" width="19.140625" style="97" customWidth="1"/>
    <col min="5" max="5" width="10.140625" style="96" customWidth="1"/>
    <col min="6" max="6" width="7.7109375" style="96" customWidth="1"/>
    <col min="7" max="7" width="17" style="96" customWidth="1"/>
    <col min="8" max="8" width="15" style="96" customWidth="1"/>
    <col min="9" max="9" width="12.85546875" style="96" customWidth="1"/>
    <col min="10" max="10" width="20.28515625" style="96" customWidth="1"/>
    <col min="11" max="11" width="16.140625" style="96" customWidth="1"/>
    <col min="12" max="13" width="13" style="96" customWidth="1"/>
    <col min="14" max="14" width="34.140625" style="93" customWidth="1"/>
    <col min="15" max="15" width="42.140625" style="93" customWidth="1"/>
    <col min="16" max="16" width="19.140625" style="96" customWidth="1"/>
    <col min="17" max="17" width="31.5703125" style="97" customWidth="1"/>
    <col min="18" max="18" width="9.140625" style="97" customWidth="1"/>
    <col min="19" max="19" width="12.28515625" style="97" customWidth="1"/>
    <col min="20" max="20" width="12.140625" style="97" bestFit="1" customWidth="1"/>
    <col min="21" max="21" width="15.5703125" style="96" customWidth="1"/>
    <col min="22" max="22" width="12.7109375" style="96" customWidth="1"/>
    <col min="23" max="23" width="29.7109375" style="97" customWidth="1"/>
    <col min="24" max="24" width="9.140625" style="97" customWidth="1"/>
    <col min="25" max="25" width="12.28515625" style="97" customWidth="1"/>
    <col min="26" max="26" width="12.140625" style="97" bestFit="1" customWidth="1"/>
    <col min="27" max="27" width="15.28515625" style="96" customWidth="1"/>
    <col min="28" max="28" width="13" style="96" customWidth="1"/>
    <col min="29" max="29" width="25.140625" style="97" customWidth="1"/>
    <col min="30" max="30" width="9.140625" style="97" customWidth="1"/>
    <col min="31" max="31" width="12.28515625" style="97" customWidth="1"/>
    <col min="32" max="32" width="12.140625" style="97" bestFit="1" customWidth="1"/>
    <col min="33" max="33" width="15.28515625" style="96" customWidth="1"/>
    <col min="34" max="34" width="13" style="96" customWidth="1"/>
    <col min="35" max="35" width="26.140625" style="97" customWidth="1"/>
    <col min="36" max="36" width="9.140625" style="97" customWidth="1"/>
    <col min="37" max="37" width="12.28515625" style="97" customWidth="1"/>
    <col min="38" max="38" width="12.140625" style="97" bestFit="1" customWidth="1"/>
    <col min="39" max="39" width="15.28515625" style="96" customWidth="1"/>
    <col min="40" max="40" width="13" style="96" customWidth="1"/>
    <col min="41" max="41" width="25" style="97" customWidth="1"/>
    <col min="42" max="42" width="9.140625" style="97" customWidth="1"/>
    <col min="43" max="43" width="12.28515625" style="97" customWidth="1"/>
    <col min="44" max="44" width="12.140625" style="97" bestFit="1" customWidth="1"/>
    <col min="45" max="45" width="15.28515625" style="96" customWidth="1"/>
    <col min="46" max="46" width="13" style="96" customWidth="1"/>
    <col min="47" max="47" width="24.7109375" style="97" customWidth="1"/>
    <col min="48" max="48" width="9.140625" style="97" customWidth="1"/>
    <col min="49" max="49" width="12.28515625" style="97" customWidth="1"/>
    <col min="50" max="50" width="12.140625" style="97" bestFit="1" customWidth="1"/>
    <col min="51" max="51" width="15.28515625" style="96" customWidth="1"/>
    <col min="52" max="52" width="13" style="96" customWidth="1"/>
    <col min="53" max="53" width="26" style="97" customWidth="1"/>
    <col min="54" max="54" width="9.140625" style="97" customWidth="1"/>
    <col min="55" max="55" width="12.28515625" style="97" customWidth="1"/>
    <col min="56" max="56" width="12.140625" style="97" bestFit="1" customWidth="1"/>
    <col min="57" max="57" width="15.28515625" style="96" customWidth="1"/>
    <col min="58" max="58" width="13" style="96" customWidth="1"/>
    <col min="59" max="59" width="25.140625" style="97" customWidth="1"/>
    <col min="60" max="60" width="9.140625" style="97" customWidth="1"/>
    <col min="61" max="61" width="12.28515625" style="97" customWidth="1"/>
    <col min="62" max="62" width="12.140625" style="97" bestFit="1" customWidth="1"/>
    <col min="63" max="63" width="15.28515625" style="96" customWidth="1"/>
    <col min="64" max="64" width="13" style="96" customWidth="1"/>
    <col min="65" max="65" width="26.28515625" style="97" customWidth="1"/>
    <col min="66" max="66" width="9.140625" style="97" customWidth="1"/>
    <col min="67" max="67" width="12.28515625" style="97" customWidth="1"/>
    <col min="68" max="68" width="12.140625" style="97" bestFit="1" customWidth="1"/>
    <col min="69" max="69" width="15.28515625" style="96" customWidth="1"/>
    <col min="70" max="70" width="13" style="96" customWidth="1"/>
    <col min="71" max="71" width="30.42578125" style="97" customWidth="1"/>
    <col min="72" max="72" width="9.140625" style="97" customWidth="1"/>
    <col min="73" max="73" width="12.28515625" style="97" customWidth="1"/>
    <col min="74" max="74" width="12.140625" style="97" bestFit="1" customWidth="1"/>
    <col min="75" max="75" width="15.28515625" style="96" customWidth="1"/>
    <col min="76" max="76" width="13" style="96" customWidth="1"/>
    <col min="77" max="77" width="26.5703125" style="97" customWidth="1"/>
    <col min="78" max="16384" width="9.140625" style="97"/>
  </cols>
  <sheetData>
    <row r="1" spans="1:77" s="88" customFormat="1" x14ac:dyDescent="0.2">
      <c r="A1" s="81"/>
      <c r="B1" s="81"/>
      <c r="C1" s="82"/>
      <c r="D1" s="82"/>
      <c r="E1" s="83"/>
      <c r="F1" s="83"/>
      <c r="G1" s="83"/>
      <c r="H1" s="83"/>
      <c r="I1" s="84"/>
      <c r="J1" s="85"/>
      <c r="K1" s="86"/>
      <c r="L1" s="87"/>
      <c r="M1" s="87"/>
      <c r="N1" s="84"/>
      <c r="O1" s="84"/>
      <c r="P1" s="87"/>
      <c r="Q1" s="87"/>
      <c r="U1" s="83"/>
      <c r="V1" s="84"/>
      <c r="AA1" s="83"/>
      <c r="AB1" s="84"/>
      <c r="AG1" s="83"/>
      <c r="AH1" s="84"/>
      <c r="AM1" s="83"/>
      <c r="AN1" s="84"/>
      <c r="AS1" s="83"/>
      <c r="AT1" s="84"/>
      <c r="AY1" s="83"/>
      <c r="AZ1" s="84"/>
      <c r="BE1" s="83"/>
      <c r="BF1" s="84"/>
      <c r="BK1" s="83"/>
      <c r="BL1" s="84"/>
      <c r="BQ1" s="83"/>
      <c r="BR1" s="84"/>
      <c r="BW1" s="83"/>
      <c r="BX1" s="84"/>
    </row>
    <row r="2" spans="1:77" s="88" customFormat="1" x14ac:dyDescent="0.2">
      <c r="A2" s="81"/>
      <c r="B2" s="81"/>
      <c r="C2" s="82"/>
      <c r="D2" s="82"/>
      <c r="E2" s="83"/>
      <c r="F2" s="83"/>
      <c r="G2" s="83"/>
      <c r="H2" s="83"/>
      <c r="I2" s="84"/>
      <c r="J2" s="85"/>
      <c r="K2" s="86"/>
      <c r="L2" s="87"/>
      <c r="M2" s="87"/>
      <c r="N2" s="84"/>
      <c r="O2" s="84"/>
      <c r="P2" s="87"/>
      <c r="Q2" s="87"/>
      <c r="U2" s="83"/>
      <c r="V2" s="84"/>
      <c r="AA2" s="83"/>
      <c r="AB2" s="84"/>
      <c r="AG2" s="83"/>
      <c r="AH2" s="84"/>
      <c r="AM2" s="83"/>
      <c r="AN2" s="84"/>
      <c r="AS2" s="83"/>
      <c r="AT2" s="84"/>
      <c r="AY2" s="83"/>
      <c r="AZ2" s="84"/>
      <c r="BE2" s="83"/>
      <c r="BF2" s="84"/>
      <c r="BK2" s="83"/>
      <c r="BL2" s="84"/>
      <c r="BQ2" s="83"/>
      <c r="BR2" s="84"/>
      <c r="BW2" s="83"/>
      <c r="BX2" s="84"/>
    </row>
    <row r="3" spans="1:77" s="88" customFormat="1" x14ac:dyDescent="0.2">
      <c r="A3" s="81"/>
      <c r="B3" s="81"/>
      <c r="C3" s="82"/>
      <c r="D3" s="82"/>
      <c r="E3" s="83"/>
      <c r="F3" s="83"/>
      <c r="G3" s="83"/>
      <c r="H3" s="83"/>
      <c r="I3" s="84"/>
      <c r="J3" s="85"/>
      <c r="K3" s="86"/>
      <c r="L3" s="87"/>
      <c r="M3" s="87"/>
      <c r="N3" s="84"/>
      <c r="O3" s="84"/>
      <c r="P3" s="87"/>
      <c r="Q3" s="87"/>
      <c r="U3" s="83"/>
      <c r="V3" s="84"/>
      <c r="AA3" s="83"/>
      <c r="AB3" s="84"/>
      <c r="AG3" s="83"/>
      <c r="AH3" s="84"/>
      <c r="AM3" s="83"/>
      <c r="AN3" s="84"/>
      <c r="AS3" s="83"/>
      <c r="AT3" s="84"/>
      <c r="AY3" s="83"/>
      <c r="AZ3" s="84"/>
      <c r="BE3" s="83"/>
      <c r="BF3" s="84"/>
      <c r="BK3" s="83"/>
      <c r="BL3" s="84"/>
      <c r="BQ3" s="83"/>
      <c r="BR3" s="84"/>
      <c r="BW3" s="83"/>
      <c r="BX3" s="84"/>
    </row>
    <row r="4" spans="1:77" s="88" customFormat="1" x14ac:dyDescent="0.2">
      <c r="A4" s="81"/>
      <c r="B4" s="81"/>
      <c r="C4" s="82"/>
      <c r="D4" s="82"/>
      <c r="E4" s="83"/>
      <c r="F4" s="83"/>
      <c r="G4" s="83"/>
      <c r="H4" s="83"/>
      <c r="I4" s="84"/>
      <c r="J4" s="85"/>
      <c r="K4" s="86"/>
      <c r="L4" s="87"/>
      <c r="M4" s="87"/>
      <c r="N4" s="84"/>
      <c r="O4" s="84"/>
      <c r="P4" s="87"/>
      <c r="Q4" s="87"/>
      <c r="U4" s="83"/>
      <c r="V4" s="84"/>
      <c r="AA4" s="83"/>
      <c r="AB4" s="84"/>
      <c r="AG4" s="83"/>
      <c r="AH4" s="84"/>
      <c r="AM4" s="83"/>
      <c r="AN4" s="84"/>
      <c r="AS4" s="83"/>
      <c r="AT4" s="84"/>
      <c r="AY4" s="83"/>
      <c r="AZ4" s="84"/>
      <c r="BE4" s="83"/>
      <c r="BF4" s="84"/>
      <c r="BK4" s="83"/>
      <c r="BL4" s="84"/>
      <c r="BQ4" s="83"/>
      <c r="BR4" s="84"/>
      <c r="BW4" s="83"/>
      <c r="BX4" s="84"/>
    </row>
    <row r="5" spans="1:77" s="88" customFormat="1" x14ac:dyDescent="0.2">
      <c r="A5" s="89"/>
      <c r="B5" s="89"/>
      <c r="C5" s="82"/>
      <c r="D5" s="82"/>
      <c r="E5" s="83"/>
      <c r="F5" s="83"/>
      <c r="G5" s="83"/>
      <c r="H5" s="83"/>
      <c r="I5" s="84"/>
      <c r="J5" s="85"/>
      <c r="K5" s="86"/>
      <c r="L5" s="82"/>
      <c r="M5" s="82"/>
      <c r="N5" s="84"/>
      <c r="O5" s="84"/>
      <c r="P5" s="87"/>
      <c r="Q5" s="87"/>
      <c r="U5" s="83"/>
      <c r="V5" s="84"/>
      <c r="AA5" s="83"/>
      <c r="AB5" s="84"/>
      <c r="AG5" s="83"/>
      <c r="AH5" s="84"/>
      <c r="AM5" s="83"/>
      <c r="AN5" s="84"/>
      <c r="AS5" s="83"/>
      <c r="AT5" s="84"/>
      <c r="AY5" s="83"/>
      <c r="AZ5" s="84"/>
      <c r="BE5" s="83"/>
      <c r="BF5" s="84"/>
      <c r="BK5" s="83"/>
      <c r="BL5" s="84"/>
      <c r="BQ5" s="83"/>
      <c r="BR5" s="84"/>
      <c r="BW5" s="83"/>
      <c r="BX5" s="84"/>
    </row>
    <row r="6" spans="1:77" s="88" customFormat="1" ht="11.25" customHeight="1" x14ac:dyDescent="0.2">
      <c r="A6" s="150" t="s">
        <v>242</v>
      </c>
      <c r="B6" s="150"/>
      <c r="C6" s="150"/>
      <c r="D6" s="150"/>
      <c r="E6" s="150"/>
      <c r="F6" s="150"/>
      <c r="G6" s="150"/>
      <c r="H6" s="150"/>
      <c r="I6" s="150"/>
      <c r="J6" s="150"/>
      <c r="K6" s="150"/>
      <c r="L6" s="150"/>
      <c r="M6" s="150"/>
      <c r="N6" s="150"/>
      <c r="O6" s="150"/>
      <c r="P6" s="150"/>
      <c r="Q6" s="150"/>
      <c r="R6" s="150"/>
      <c r="S6" s="150"/>
      <c r="T6" s="150"/>
      <c r="U6" s="90"/>
      <c r="V6" s="90"/>
      <c r="AA6" s="90"/>
      <c r="AB6" s="90"/>
      <c r="AG6" s="90"/>
      <c r="AH6" s="90"/>
      <c r="AM6" s="90"/>
      <c r="AN6" s="90"/>
      <c r="AS6" s="90"/>
      <c r="AT6" s="90"/>
      <c r="AY6" s="90"/>
      <c r="AZ6" s="90"/>
      <c r="BE6" s="90"/>
      <c r="BF6" s="90"/>
      <c r="BK6" s="90"/>
      <c r="BL6" s="90"/>
      <c r="BQ6" s="90"/>
      <c r="BR6" s="90"/>
      <c r="BW6" s="90"/>
      <c r="BX6" s="90"/>
    </row>
    <row r="7" spans="1:77" s="88" customFormat="1" ht="18.75" thickBot="1" x14ac:dyDescent="0.25">
      <c r="A7" s="151"/>
      <c r="B7" s="151"/>
      <c r="C7" s="151"/>
      <c r="D7" s="151"/>
      <c r="E7" s="151"/>
      <c r="F7" s="151"/>
      <c r="G7" s="151"/>
      <c r="H7" s="151"/>
      <c r="I7" s="151"/>
      <c r="J7" s="151"/>
      <c r="K7" s="151"/>
      <c r="L7" s="151"/>
      <c r="M7" s="151"/>
      <c r="N7" s="151"/>
      <c r="O7" s="151"/>
      <c r="P7" s="151"/>
      <c r="Q7" s="151"/>
      <c r="R7" s="151"/>
      <c r="S7" s="151"/>
      <c r="T7" s="151"/>
      <c r="U7" s="90"/>
      <c r="V7" s="90"/>
      <c r="AA7" s="90"/>
      <c r="AB7" s="90"/>
      <c r="AG7" s="90"/>
      <c r="AH7" s="90"/>
      <c r="AM7" s="90"/>
      <c r="AN7" s="90"/>
      <c r="AS7" s="90"/>
      <c r="AT7" s="90"/>
      <c r="AY7" s="90"/>
      <c r="AZ7" s="90"/>
      <c r="BE7" s="90"/>
      <c r="BF7" s="90"/>
      <c r="BK7" s="90"/>
      <c r="BL7" s="90"/>
      <c r="BQ7" s="90"/>
      <c r="BR7" s="90"/>
      <c r="BW7" s="90"/>
      <c r="BX7" s="90"/>
    </row>
    <row r="8" spans="1:77" s="88" customFormat="1" ht="11.25" customHeight="1" x14ac:dyDescent="0.2">
      <c r="A8" s="81"/>
      <c r="B8" s="81"/>
      <c r="C8" s="82"/>
      <c r="D8" s="82"/>
      <c r="E8" s="83"/>
      <c r="F8" s="83"/>
      <c r="G8" s="83"/>
      <c r="H8" s="83"/>
      <c r="I8" s="91"/>
      <c r="J8" s="91"/>
      <c r="K8" s="91"/>
      <c r="L8" s="91"/>
      <c r="M8" s="91"/>
      <c r="N8" s="91"/>
      <c r="O8" s="91"/>
      <c r="P8" s="87"/>
      <c r="Q8" s="87"/>
      <c r="U8" s="83"/>
      <c r="V8" s="91"/>
      <c r="AA8" s="83"/>
      <c r="AB8" s="91"/>
      <c r="AG8" s="83"/>
      <c r="AH8" s="91"/>
      <c r="AM8" s="83"/>
      <c r="AN8" s="91"/>
      <c r="AS8" s="83"/>
      <c r="AT8" s="91"/>
      <c r="AY8" s="83"/>
      <c r="AZ8" s="91"/>
      <c r="BE8" s="83"/>
      <c r="BF8" s="91"/>
      <c r="BK8" s="83"/>
      <c r="BL8" s="91"/>
      <c r="BQ8" s="83"/>
      <c r="BR8" s="91"/>
      <c r="BW8" s="83"/>
      <c r="BX8" s="91"/>
    </row>
    <row r="9" spans="1:77" s="88" customFormat="1" ht="23.25" customHeight="1" x14ac:dyDescent="0.2">
      <c r="A9" s="153" t="s">
        <v>280</v>
      </c>
      <c r="B9" s="153"/>
      <c r="C9" s="153"/>
      <c r="D9" s="154" t="s">
        <v>276</v>
      </c>
      <c r="E9" s="154"/>
      <c r="F9" s="154"/>
      <c r="G9" s="154"/>
      <c r="H9" s="154"/>
      <c r="I9" s="154"/>
      <c r="J9" s="154"/>
      <c r="K9" s="154"/>
      <c r="L9" s="154"/>
      <c r="M9" s="154"/>
      <c r="N9" s="154"/>
      <c r="O9" s="154"/>
      <c r="P9" s="154"/>
      <c r="Q9" s="154"/>
      <c r="R9" s="154"/>
      <c r="S9" s="154"/>
      <c r="T9" s="154"/>
      <c r="U9" s="154"/>
      <c r="V9" s="154"/>
      <c r="W9" s="154"/>
      <c r="X9" s="154"/>
      <c r="Y9" s="154"/>
      <c r="Z9" s="154"/>
      <c r="AA9" s="154"/>
      <c r="AB9" s="154"/>
      <c r="AC9" s="154"/>
    </row>
    <row r="10" spans="1:77" s="88" customFormat="1" ht="24" customHeight="1" x14ac:dyDescent="0.2">
      <c r="A10" s="153" t="s">
        <v>281</v>
      </c>
      <c r="B10" s="153"/>
      <c r="C10" s="153"/>
      <c r="D10" s="155">
        <v>44914</v>
      </c>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row>
    <row r="11" spans="1:77" s="88" customFormat="1" ht="10.5" customHeight="1" x14ac:dyDescent="0.2">
      <c r="A11" s="123"/>
      <c r="B11" s="123"/>
      <c r="C11" s="123"/>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row>
    <row r="12" spans="1:77" s="88" customFormat="1" ht="14.25" customHeight="1" x14ac:dyDescent="0.2">
      <c r="A12" s="92"/>
      <c r="B12" s="92"/>
      <c r="C12" s="93"/>
      <c r="D12" s="82"/>
      <c r="E12" s="83"/>
      <c r="F12" s="94"/>
      <c r="I12" s="84"/>
      <c r="J12" s="85"/>
      <c r="K12" s="86"/>
      <c r="L12" s="82"/>
      <c r="M12" s="82"/>
      <c r="N12" s="84"/>
      <c r="O12" s="84"/>
      <c r="P12" s="87"/>
      <c r="Q12" s="87"/>
      <c r="U12" s="94"/>
      <c r="V12" s="84"/>
      <c r="AA12" s="94"/>
      <c r="AB12" s="84"/>
      <c r="AG12" s="94"/>
      <c r="AH12" s="84"/>
      <c r="AM12" s="94"/>
      <c r="AN12" s="84"/>
      <c r="AS12" s="94"/>
      <c r="AT12" s="84"/>
      <c r="AY12" s="94"/>
      <c r="AZ12" s="84"/>
      <c r="BE12" s="94"/>
      <c r="BF12" s="84"/>
      <c r="BK12" s="94"/>
      <c r="BL12" s="84"/>
      <c r="BQ12" s="94"/>
      <c r="BR12" s="84"/>
      <c r="BW12" s="94"/>
      <c r="BX12" s="84"/>
    </row>
    <row r="13" spans="1:77" ht="14.25" thickBot="1" x14ac:dyDescent="0.25">
      <c r="A13" s="92"/>
      <c r="B13" s="92"/>
      <c r="C13" s="93"/>
      <c r="D13" s="93"/>
      <c r="E13" s="141">
        <v>44610</v>
      </c>
      <c r="F13" s="142"/>
      <c r="G13" s="142"/>
      <c r="H13" s="95"/>
      <c r="I13" s="92"/>
      <c r="J13" s="92"/>
      <c r="K13" s="92"/>
      <c r="L13" s="92"/>
      <c r="M13" s="92"/>
      <c r="R13" s="141">
        <v>44638</v>
      </c>
      <c r="S13" s="142"/>
      <c r="T13" s="142"/>
      <c r="U13" s="95"/>
      <c r="V13" s="98"/>
      <c r="W13" s="99"/>
      <c r="X13" s="141">
        <v>44669</v>
      </c>
      <c r="Y13" s="142"/>
      <c r="Z13" s="142"/>
      <c r="AA13" s="95"/>
      <c r="AB13" s="98"/>
      <c r="AC13" s="99"/>
      <c r="AD13" s="141">
        <v>44699</v>
      </c>
      <c r="AE13" s="142"/>
      <c r="AF13" s="142"/>
      <c r="AG13" s="95"/>
      <c r="AH13" s="98"/>
      <c r="AI13" s="99"/>
      <c r="AJ13" s="141">
        <v>44733</v>
      </c>
      <c r="AK13" s="142"/>
      <c r="AL13" s="142"/>
      <c r="AM13" s="95"/>
      <c r="AN13" s="98"/>
      <c r="AO13" s="99"/>
      <c r="AP13" s="141">
        <v>44760</v>
      </c>
      <c r="AQ13" s="142"/>
      <c r="AR13" s="142"/>
      <c r="AS13" s="95"/>
      <c r="AT13" s="98"/>
      <c r="AU13" s="99"/>
      <c r="AV13" s="141">
        <v>44791</v>
      </c>
      <c r="AW13" s="142"/>
      <c r="AX13" s="142"/>
      <c r="AY13" s="95"/>
      <c r="AZ13" s="98"/>
      <c r="BA13" s="99"/>
      <c r="BB13" s="141">
        <v>44823</v>
      </c>
      <c r="BC13" s="142"/>
      <c r="BD13" s="142"/>
      <c r="BE13" s="95"/>
      <c r="BF13" s="98"/>
      <c r="BG13" s="99"/>
      <c r="BH13" s="141">
        <v>44852</v>
      </c>
      <c r="BI13" s="142"/>
      <c r="BJ13" s="142"/>
      <c r="BK13" s="95"/>
      <c r="BL13" s="98"/>
      <c r="BM13" s="99"/>
      <c r="BN13" s="141">
        <v>44883</v>
      </c>
      <c r="BO13" s="142"/>
      <c r="BP13" s="142"/>
      <c r="BQ13" s="95"/>
      <c r="BR13" s="98"/>
      <c r="BS13" s="99"/>
      <c r="BT13" s="141">
        <v>44914</v>
      </c>
      <c r="BU13" s="142"/>
      <c r="BV13" s="142"/>
      <c r="BW13" s="95"/>
      <c r="BX13" s="98"/>
      <c r="BY13" s="99"/>
    </row>
    <row r="14" spans="1:77" ht="17.25" customHeight="1" x14ac:dyDescent="0.2">
      <c r="A14" s="152" t="s">
        <v>12</v>
      </c>
      <c r="B14" s="152"/>
      <c r="C14" s="152"/>
      <c r="D14" s="100"/>
      <c r="E14" s="143" t="s">
        <v>11</v>
      </c>
      <c r="F14" s="144"/>
      <c r="G14" s="144"/>
      <c r="H14" s="145" t="s">
        <v>219</v>
      </c>
      <c r="I14" s="146"/>
      <c r="J14" s="146"/>
      <c r="K14" s="146"/>
      <c r="L14" s="146"/>
      <c r="M14" s="146"/>
      <c r="N14" s="146"/>
      <c r="O14" s="146"/>
      <c r="P14" s="146"/>
      <c r="Q14" s="147"/>
      <c r="R14" s="143" t="s">
        <v>11</v>
      </c>
      <c r="S14" s="144"/>
      <c r="T14" s="144"/>
      <c r="U14" s="145" t="s">
        <v>139</v>
      </c>
      <c r="V14" s="146"/>
      <c r="W14" s="147"/>
      <c r="X14" s="143" t="s">
        <v>11</v>
      </c>
      <c r="Y14" s="144"/>
      <c r="Z14" s="144"/>
      <c r="AA14" s="145" t="s">
        <v>139</v>
      </c>
      <c r="AB14" s="146"/>
      <c r="AC14" s="147"/>
      <c r="AD14" s="143" t="s">
        <v>11</v>
      </c>
      <c r="AE14" s="144"/>
      <c r="AF14" s="144"/>
      <c r="AG14" s="145" t="s">
        <v>139</v>
      </c>
      <c r="AH14" s="146"/>
      <c r="AI14" s="147"/>
      <c r="AJ14" s="143" t="s">
        <v>11</v>
      </c>
      <c r="AK14" s="144"/>
      <c r="AL14" s="144"/>
      <c r="AM14" s="145" t="s">
        <v>139</v>
      </c>
      <c r="AN14" s="146"/>
      <c r="AO14" s="147"/>
      <c r="AP14" s="143" t="s">
        <v>11</v>
      </c>
      <c r="AQ14" s="144"/>
      <c r="AR14" s="144"/>
      <c r="AS14" s="145" t="s">
        <v>139</v>
      </c>
      <c r="AT14" s="146"/>
      <c r="AU14" s="147"/>
      <c r="AV14" s="143" t="s">
        <v>11</v>
      </c>
      <c r="AW14" s="144"/>
      <c r="AX14" s="144"/>
      <c r="AY14" s="145" t="s">
        <v>139</v>
      </c>
      <c r="AZ14" s="146"/>
      <c r="BA14" s="147"/>
      <c r="BB14" s="143" t="s">
        <v>11</v>
      </c>
      <c r="BC14" s="144"/>
      <c r="BD14" s="144"/>
      <c r="BE14" s="145" t="s">
        <v>139</v>
      </c>
      <c r="BF14" s="146"/>
      <c r="BG14" s="147"/>
      <c r="BH14" s="143" t="s">
        <v>11</v>
      </c>
      <c r="BI14" s="144"/>
      <c r="BJ14" s="144"/>
      <c r="BK14" s="145" t="s">
        <v>139</v>
      </c>
      <c r="BL14" s="146"/>
      <c r="BM14" s="147"/>
      <c r="BN14" s="143" t="s">
        <v>11</v>
      </c>
      <c r="BO14" s="144"/>
      <c r="BP14" s="144"/>
      <c r="BQ14" s="145" t="s">
        <v>139</v>
      </c>
      <c r="BR14" s="146"/>
      <c r="BS14" s="147"/>
      <c r="BT14" s="143" t="s">
        <v>11</v>
      </c>
      <c r="BU14" s="144"/>
      <c r="BV14" s="144"/>
      <c r="BW14" s="145" t="s">
        <v>139</v>
      </c>
      <c r="BX14" s="146"/>
      <c r="BY14" s="147"/>
    </row>
    <row r="15" spans="1:77" s="92" customFormat="1" ht="39" customHeight="1" x14ac:dyDescent="0.2">
      <c r="A15" s="101" t="s">
        <v>220</v>
      </c>
      <c r="B15" s="101" t="s">
        <v>221</v>
      </c>
      <c r="C15" s="101" t="s">
        <v>222</v>
      </c>
      <c r="D15" s="101" t="s">
        <v>15</v>
      </c>
      <c r="E15" s="101" t="s">
        <v>223</v>
      </c>
      <c r="F15" s="101" t="s">
        <v>1</v>
      </c>
      <c r="G15" s="101" t="s">
        <v>236</v>
      </c>
      <c r="H15" s="101" t="s">
        <v>138</v>
      </c>
      <c r="I15" s="101" t="s">
        <v>16</v>
      </c>
      <c r="J15" s="101" t="s">
        <v>225</v>
      </c>
      <c r="K15" s="101" t="s">
        <v>226</v>
      </c>
      <c r="L15" s="101" t="s">
        <v>17</v>
      </c>
      <c r="M15" s="101" t="s">
        <v>227</v>
      </c>
      <c r="N15" s="101" t="s">
        <v>235</v>
      </c>
      <c r="O15" s="101" t="s">
        <v>132</v>
      </c>
      <c r="P15" s="101" t="s">
        <v>94</v>
      </c>
      <c r="Q15" s="101" t="s">
        <v>95</v>
      </c>
      <c r="R15" s="101" t="s">
        <v>223</v>
      </c>
      <c r="S15" s="101" t="s">
        <v>1</v>
      </c>
      <c r="T15" s="101" t="s">
        <v>236</v>
      </c>
      <c r="U15" s="101" t="s">
        <v>138</v>
      </c>
      <c r="V15" s="101" t="s">
        <v>16</v>
      </c>
      <c r="W15" s="101" t="s">
        <v>131</v>
      </c>
      <c r="X15" s="101" t="s">
        <v>223</v>
      </c>
      <c r="Y15" s="101" t="s">
        <v>1</v>
      </c>
      <c r="Z15" s="101" t="s">
        <v>236</v>
      </c>
      <c r="AA15" s="101" t="s">
        <v>138</v>
      </c>
      <c r="AB15" s="101" t="s">
        <v>16</v>
      </c>
      <c r="AC15" s="101" t="s">
        <v>131</v>
      </c>
      <c r="AD15" s="101" t="s">
        <v>223</v>
      </c>
      <c r="AE15" s="101" t="s">
        <v>1</v>
      </c>
      <c r="AF15" s="101" t="s">
        <v>236</v>
      </c>
      <c r="AG15" s="101" t="s">
        <v>138</v>
      </c>
      <c r="AH15" s="101" t="s">
        <v>16</v>
      </c>
      <c r="AI15" s="101" t="s">
        <v>131</v>
      </c>
      <c r="AJ15" s="101" t="s">
        <v>223</v>
      </c>
      <c r="AK15" s="101" t="s">
        <v>1</v>
      </c>
      <c r="AL15" s="101" t="s">
        <v>236</v>
      </c>
      <c r="AM15" s="101" t="s">
        <v>138</v>
      </c>
      <c r="AN15" s="101" t="s">
        <v>16</v>
      </c>
      <c r="AO15" s="101" t="s">
        <v>131</v>
      </c>
      <c r="AP15" s="101" t="s">
        <v>223</v>
      </c>
      <c r="AQ15" s="101" t="s">
        <v>1</v>
      </c>
      <c r="AR15" s="101" t="s">
        <v>236</v>
      </c>
      <c r="AS15" s="101" t="s">
        <v>138</v>
      </c>
      <c r="AT15" s="101" t="s">
        <v>16</v>
      </c>
      <c r="AU15" s="101" t="s">
        <v>131</v>
      </c>
      <c r="AV15" s="101" t="s">
        <v>223</v>
      </c>
      <c r="AW15" s="101" t="s">
        <v>1</v>
      </c>
      <c r="AX15" s="101" t="s">
        <v>236</v>
      </c>
      <c r="AY15" s="101" t="s">
        <v>138</v>
      </c>
      <c r="AZ15" s="101" t="s">
        <v>16</v>
      </c>
      <c r="BA15" s="101" t="s">
        <v>131</v>
      </c>
      <c r="BB15" s="101" t="s">
        <v>223</v>
      </c>
      <c r="BC15" s="101" t="s">
        <v>1</v>
      </c>
      <c r="BD15" s="101" t="s">
        <v>236</v>
      </c>
      <c r="BE15" s="101" t="s">
        <v>138</v>
      </c>
      <c r="BF15" s="101" t="s">
        <v>16</v>
      </c>
      <c r="BG15" s="101" t="s">
        <v>131</v>
      </c>
      <c r="BH15" s="101" t="s">
        <v>223</v>
      </c>
      <c r="BI15" s="101" t="s">
        <v>1</v>
      </c>
      <c r="BJ15" s="101" t="s">
        <v>236</v>
      </c>
      <c r="BK15" s="101" t="s">
        <v>138</v>
      </c>
      <c r="BL15" s="101" t="s">
        <v>16</v>
      </c>
      <c r="BM15" s="101" t="s">
        <v>131</v>
      </c>
      <c r="BN15" s="101" t="s">
        <v>223</v>
      </c>
      <c r="BO15" s="101" t="s">
        <v>1</v>
      </c>
      <c r="BP15" s="101" t="s">
        <v>236</v>
      </c>
      <c r="BQ15" s="101" t="s">
        <v>138</v>
      </c>
      <c r="BR15" s="101" t="s">
        <v>16</v>
      </c>
      <c r="BS15" s="101" t="s">
        <v>131</v>
      </c>
      <c r="BT15" s="101" t="s">
        <v>223</v>
      </c>
      <c r="BU15" s="101" t="s">
        <v>1</v>
      </c>
      <c r="BV15" s="101" t="s">
        <v>236</v>
      </c>
      <c r="BW15" s="101" t="s">
        <v>138</v>
      </c>
      <c r="BX15" s="101" t="s">
        <v>16</v>
      </c>
      <c r="BY15" s="101" t="s">
        <v>131</v>
      </c>
    </row>
    <row r="16" spans="1:77" s="93" customFormat="1" ht="106.5" customHeight="1" x14ac:dyDescent="0.2">
      <c r="A16" s="124">
        <v>1</v>
      </c>
      <c r="B16" s="124" t="s">
        <v>299</v>
      </c>
      <c r="C16" s="125" t="s">
        <v>300</v>
      </c>
      <c r="D16" s="126" t="s">
        <v>263</v>
      </c>
      <c r="E16" s="127" t="s">
        <v>161</v>
      </c>
      <c r="F16" s="127" t="s">
        <v>160</v>
      </c>
      <c r="G16" s="128" t="str">
        <f>+IFERROR(IF($B16="Riesgo",E16*F16,IF($B16="Oportunidad",VLOOKUP(E16&amp;" - "&amp;F16,Hoja1!$A$1:$B$25,2,0),0)),0)</f>
        <v>Muy Poco Aprovechable</v>
      </c>
      <c r="H16" s="127" t="str">
        <f>+IF(G16='Categ-Cap-Imp-Val Oportunidades'!$I$2,'Categ-Cap-Imp-Val Oportunidades'!$J$2,IF(G16='Categ-Cap-Imp-Val Oportunidades'!$I$3,'Categ-Cap-Imp-Val Oportunidades'!$J$3,IF(G16='Categ-Cap-Imp-Val Oportunidades'!$I$4,'Categ-Cap-Imp-Val Oportunidades'!$J$4,IF(G16&lt;0.18,"Leve",IF(AND(G16&gt;=0.18,G16&lt;0.48),"Moderado",IF(G16&gt;=0.48,"Grave",0))))))</f>
        <v>Leve</v>
      </c>
      <c r="I16" s="127" t="s">
        <v>6</v>
      </c>
      <c r="J16" s="129" t="s">
        <v>273</v>
      </c>
      <c r="K16" s="127" t="s">
        <v>0</v>
      </c>
      <c r="L16" s="127" t="s">
        <v>105</v>
      </c>
      <c r="M16" s="127" t="s">
        <v>231</v>
      </c>
      <c r="N16" s="125" t="s">
        <v>274</v>
      </c>
      <c r="O16" s="130" t="s">
        <v>275</v>
      </c>
      <c r="P16" s="129" t="s">
        <v>277</v>
      </c>
      <c r="Q16" s="135" t="s">
        <v>279</v>
      </c>
      <c r="R16" s="127">
        <v>0.1</v>
      </c>
      <c r="S16" s="127">
        <v>0.7</v>
      </c>
      <c r="T16" s="132">
        <f>+IFERROR(IF($B16="Riesgo",R16*S16,IF($B16="Oportunidad",VLOOKUP(R16&amp;" - "&amp;S16,Hoja1!$A$1:$B$25,2,0),0)),0)</f>
        <v>0</v>
      </c>
      <c r="U16" s="127" t="str">
        <f>+IF(T16='Categ-Cap-Imp-Val Oportunidades'!$I$2,'Categ-Cap-Imp-Val Oportunidades'!$J$2,IF(T16='Categ-Cap-Imp-Val Oportunidades'!$I$3,'Categ-Cap-Imp-Val Oportunidades'!$J$3,IF(T16='Categ-Cap-Imp-Val Oportunidades'!$I$4,'Categ-Cap-Imp-Val Oportunidades'!$J$4,IF(T16&lt;0.18,"Leve",IF(AND(T16&gt;=0.18,T16&lt;0.48),"Moderado",IF(T16&gt;=0.48,"Grave",0))))))</f>
        <v>Leve</v>
      </c>
      <c r="V16" s="127" t="s">
        <v>6</v>
      </c>
      <c r="W16" s="133" t="s">
        <v>278</v>
      </c>
      <c r="X16" s="127">
        <v>0.1</v>
      </c>
      <c r="Y16" s="127">
        <v>0.7</v>
      </c>
      <c r="Z16" s="132">
        <f>+IFERROR(IF($B16="Riesgo",X16*Y16,IF($B16="Oportunidad",VLOOKUP(X16&amp;" - "&amp;Y16,Hoja1!$A$1:$B$25,2,0),0)),0)</f>
        <v>0</v>
      </c>
      <c r="AA16" s="127" t="str">
        <f>+IF(Z16='Categ-Cap-Imp-Val Oportunidades'!$I$2,'Categ-Cap-Imp-Val Oportunidades'!$J$2,IF(Z16='Categ-Cap-Imp-Val Oportunidades'!$I$3,'Categ-Cap-Imp-Val Oportunidades'!$J$3,IF(Z16='Categ-Cap-Imp-Val Oportunidades'!$I$4,'Categ-Cap-Imp-Val Oportunidades'!$J$4,IF(Z16&lt;0.18,"Leve",IF(AND(Z16&gt;=0.18,Z16&lt;0.48),"Moderado",IF(Z16&gt;=0.48,"Grave",0))))))</f>
        <v>Leve</v>
      </c>
      <c r="AB16" s="127" t="s">
        <v>6</v>
      </c>
      <c r="AC16" s="125" t="s">
        <v>278</v>
      </c>
      <c r="AD16" s="127">
        <v>0.1</v>
      </c>
      <c r="AE16" s="127">
        <v>0.7</v>
      </c>
      <c r="AF16" s="132">
        <f>+IFERROR(IF($B16="Riesgo",AD16*AE16,IF($B16="Oportunidad",VLOOKUP(AD16&amp;" - "&amp;AE16,Hoja1!$A$1:$B$25,2,0),0)),0)</f>
        <v>0</v>
      </c>
      <c r="AG16" s="127" t="str">
        <f>+IF(AF16='Categ-Cap-Imp-Val Oportunidades'!$I$2,'Categ-Cap-Imp-Val Oportunidades'!$J$2,IF(AF16='Categ-Cap-Imp-Val Oportunidades'!$I$3,'Categ-Cap-Imp-Val Oportunidades'!$J$3,IF(AF16='Categ-Cap-Imp-Val Oportunidades'!$I$4,'Categ-Cap-Imp-Val Oportunidades'!$J$4,IF(AF16&lt;0.18,"Leve",IF(AND(AF16&gt;=0.18,AF16&lt;0.48),"Moderado",IF(AF16&gt;=0.48,"Grave",0))))))</f>
        <v>Leve</v>
      </c>
      <c r="AH16" s="127" t="s">
        <v>6</v>
      </c>
      <c r="AI16" s="125" t="s">
        <v>278</v>
      </c>
      <c r="AJ16" s="127">
        <v>0.1</v>
      </c>
      <c r="AK16" s="127">
        <v>0.7</v>
      </c>
      <c r="AL16" s="132">
        <f>+IFERROR(IF($B16="Riesgo",AJ16*AK16,IF($B16="Oportunidad",VLOOKUP(AJ16&amp;" - "&amp;AK16,Hoja1!$A$1:$B$25,2,0),0)),0)</f>
        <v>0</v>
      </c>
      <c r="AM16" s="127" t="str">
        <f>+IF(AL16='Categ-Cap-Imp-Val Oportunidades'!$I$2,'Categ-Cap-Imp-Val Oportunidades'!$J$2,IF(AL16='Categ-Cap-Imp-Val Oportunidades'!$I$3,'Categ-Cap-Imp-Val Oportunidades'!$J$3,IF(AL16='Categ-Cap-Imp-Val Oportunidades'!$I$4,'Categ-Cap-Imp-Val Oportunidades'!$J$4,IF(AL16&lt;0.18,"Leve",IF(AND(AL16&gt;=0.18,AL16&lt;0.48),"Moderado",IF(AL16&gt;=0.48,"Grave",0))))))</f>
        <v>Leve</v>
      </c>
      <c r="AN16" s="127" t="s">
        <v>6</v>
      </c>
      <c r="AO16" s="125" t="s">
        <v>278</v>
      </c>
      <c r="AP16" s="127">
        <v>0.1</v>
      </c>
      <c r="AQ16" s="127">
        <v>0.7</v>
      </c>
      <c r="AR16" s="132">
        <f>+IFERROR(IF($B16="Riesgo",AP16*AQ16,IF($B16="Oportunidad",VLOOKUP(AP16&amp;" - "&amp;AQ16,Hoja1!$A$1:$B$25,2,0),0)),0)</f>
        <v>0</v>
      </c>
      <c r="AS16" s="127" t="str">
        <f>+IF(AR16='Categ-Cap-Imp-Val Oportunidades'!$I$2,'Categ-Cap-Imp-Val Oportunidades'!$J$2,IF(AR16='Categ-Cap-Imp-Val Oportunidades'!$I$3,'Categ-Cap-Imp-Val Oportunidades'!$J$3,IF(AR16='Categ-Cap-Imp-Val Oportunidades'!$I$4,'Categ-Cap-Imp-Val Oportunidades'!$J$4,IF(AR16&lt;0.18,"Leve",IF(AND(AR16&gt;=0.18,AR16&lt;0.48),"Moderado",IF(AR16&gt;=0.48,"Grave",0))))))</f>
        <v>Leve</v>
      </c>
      <c r="AT16" s="127" t="s">
        <v>6</v>
      </c>
      <c r="AU16" s="125" t="s">
        <v>278</v>
      </c>
      <c r="AV16" s="127">
        <v>0.1</v>
      </c>
      <c r="AW16" s="127">
        <v>0.7</v>
      </c>
      <c r="AX16" s="132">
        <f>+IFERROR(IF($B16="Riesgo",AV16*AW16,IF($B16="Oportunidad",VLOOKUP(AV16&amp;" - "&amp;AW16,Hoja1!$A$1:$B$25,2,0),0)),0)</f>
        <v>0</v>
      </c>
      <c r="AY16" s="127" t="str">
        <f>+IF(AX16='Categ-Cap-Imp-Val Oportunidades'!$I$2,'Categ-Cap-Imp-Val Oportunidades'!$J$2,IF(AX16='Categ-Cap-Imp-Val Oportunidades'!$I$3,'Categ-Cap-Imp-Val Oportunidades'!$J$3,IF(AX16='Categ-Cap-Imp-Val Oportunidades'!$I$4,'Categ-Cap-Imp-Val Oportunidades'!$J$4,IF(AX16&lt;0.18,"Leve",IF(AND(AX16&gt;=0.18,AX16&lt;0.48),"Moderado",IF(AX16&gt;=0.48,"Grave",0))))))</f>
        <v>Leve</v>
      </c>
      <c r="AZ16" s="127" t="s">
        <v>6</v>
      </c>
      <c r="BA16" s="125" t="s">
        <v>282</v>
      </c>
      <c r="BB16" s="127">
        <v>0.1</v>
      </c>
      <c r="BC16" s="127">
        <v>0.7</v>
      </c>
      <c r="BD16" s="132">
        <f>+IFERROR(IF($B16="Riesgo",BB16*BC16,IF($B16="Oportunidad",VLOOKUP(BB16&amp;" - "&amp;BC16,Hoja1!$A$1:$B$25,2,0),0)),0)</f>
        <v>0</v>
      </c>
      <c r="BE16" s="127" t="str">
        <f>+IF(BD16='Categ-Cap-Imp-Val Oportunidades'!$I$2,'Categ-Cap-Imp-Val Oportunidades'!$J$2,IF(BD16='Categ-Cap-Imp-Val Oportunidades'!$I$3,'Categ-Cap-Imp-Val Oportunidades'!$J$3,IF(BD16='Categ-Cap-Imp-Val Oportunidades'!$I$4,'Categ-Cap-Imp-Val Oportunidades'!$J$4,IF(BD16&lt;0.18,"Leve",IF(AND(BD16&gt;=0.18,BD16&lt;0.48),"Moderado",IF(BD16&gt;=0.48,"Grave",0))))))</f>
        <v>Leve</v>
      </c>
      <c r="BF16" s="127" t="s">
        <v>6</v>
      </c>
      <c r="BG16" s="125" t="s">
        <v>283</v>
      </c>
      <c r="BH16" s="127"/>
      <c r="BI16" s="127"/>
      <c r="BJ16" s="132">
        <f>+IFERROR(IF($B16="Riesgo",BH16*BI16,IF($B16="Oportunidad",VLOOKUP(BH16&amp;" - "&amp;BI16,Hoja1!$A$1:$B$25,2,0),0)),0)</f>
        <v>0</v>
      </c>
      <c r="BK16" s="127" t="str">
        <f>+IF(BJ16='Categ-Cap-Imp-Val Oportunidades'!$I$2,'Categ-Cap-Imp-Val Oportunidades'!$J$2,IF(BJ16='Categ-Cap-Imp-Val Oportunidades'!$I$3,'Categ-Cap-Imp-Val Oportunidades'!$J$3,IF(BJ16='Categ-Cap-Imp-Val Oportunidades'!$I$4,'Categ-Cap-Imp-Val Oportunidades'!$J$4,IF(BJ16&lt;0.18,"Leve",IF(AND(BJ16&gt;=0.18,BJ16&lt;0.48),"Moderado",IF(BJ16&gt;=0.48,"Grave",0))))))</f>
        <v>Leve</v>
      </c>
      <c r="BL16" s="127"/>
      <c r="BM16" s="125"/>
      <c r="BN16" s="127"/>
      <c r="BO16" s="127"/>
      <c r="BP16" s="132">
        <f>+IFERROR(IF($B16="Riesgo",BN16*BO16,IF($B16="Oportunidad",VLOOKUP(BN16&amp;" - "&amp;BO16,Hoja1!$A$1:$B$25,2,0),0)),0)</f>
        <v>0</v>
      </c>
      <c r="BQ16" s="127" t="str">
        <f>+IF(BP16='Categ-Cap-Imp-Val Oportunidades'!$I$2,'Categ-Cap-Imp-Val Oportunidades'!$J$2,IF(BP16='Categ-Cap-Imp-Val Oportunidades'!$I$3,'Categ-Cap-Imp-Val Oportunidades'!$J$3,IF(BP16='Categ-Cap-Imp-Val Oportunidades'!$I$4,'Categ-Cap-Imp-Val Oportunidades'!$J$4,IF(BP16&lt;0.18,"Leve",IF(AND(BP16&gt;=0.18,BP16&lt;0.48),"Moderado",IF(BP16&gt;=0.48,"Grave",0))))))</f>
        <v>Leve</v>
      </c>
      <c r="BR16" s="127"/>
      <c r="BS16" s="125"/>
      <c r="BT16" s="127"/>
      <c r="BU16" s="127"/>
      <c r="BV16" s="132">
        <f>+IFERROR(IF($B16="Riesgo",BT16*BU16,IF($B16="Oportunidad",VLOOKUP(BT16&amp;" - "&amp;BU16,Hoja1!$A$1:$B$25,2,0),0)),0)</f>
        <v>0</v>
      </c>
      <c r="BW16" s="127" t="str">
        <f>+IF(BV16='Categ-Cap-Imp-Val Oportunidades'!$I$2,'Categ-Cap-Imp-Val Oportunidades'!$J$2,IF(BV16='Categ-Cap-Imp-Val Oportunidades'!$I$3,'Categ-Cap-Imp-Val Oportunidades'!$J$3,IF(BV16='Categ-Cap-Imp-Val Oportunidades'!$I$4,'Categ-Cap-Imp-Val Oportunidades'!$J$4,IF(BV16&lt;0.18,"Leve",IF(AND(BV16&gt;=0.18,BV16&lt;0.48),"Moderado",IF(BV16&gt;=0.48,"Grave",0))))))</f>
        <v>Leve</v>
      </c>
      <c r="BX16" s="127" t="s">
        <v>6</v>
      </c>
      <c r="BY16" s="125"/>
    </row>
    <row r="17" spans="1:77" s="93" customFormat="1" ht="86.25" customHeight="1" x14ac:dyDescent="0.2">
      <c r="A17" s="124">
        <v>2</v>
      </c>
      <c r="B17" s="124"/>
      <c r="C17" s="125"/>
      <c r="D17" s="126" t="s">
        <v>263</v>
      </c>
      <c r="E17" s="127">
        <v>0.7</v>
      </c>
      <c r="F17" s="127">
        <v>0.7</v>
      </c>
      <c r="G17" s="128">
        <f>+IFERROR(IF($B17="Riesgo",E17*F17,IF($B17="Oportunidad",VLOOKUP(E17&amp;" - "&amp;F17,Hoja1!$A$1:$B$25,2,0),0)),0)</f>
        <v>0</v>
      </c>
      <c r="H17" s="127" t="str">
        <f>+IF(G17='Categ-Cap-Imp-Val Oportunidades'!$I$2,'Categ-Cap-Imp-Val Oportunidades'!$J$2,IF(G17='Categ-Cap-Imp-Val Oportunidades'!$I$3,'Categ-Cap-Imp-Val Oportunidades'!$J$3,IF(G17='Categ-Cap-Imp-Val Oportunidades'!$I$4,'Categ-Cap-Imp-Val Oportunidades'!$J$4,IF(G17&lt;0.18,"Leve",IF(AND(G17&gt;=0.18,G17&lt;0.48),"Moderado",IF(G17&gt;=0.48,"Grave",0))))))</f>
        <v>Leve</v>
      </c>
      <c r="I17" s="127" t="s">
        <v>106</v>
      </c>
      <c r="J17" s="127" t="s">
        <v>264</v>
      </c>
      <c r="K17" s="127" t="s">
        <v>0</v>
      </c>
      <c r="L17" s="127" t="s">
        <v>103</v>
      </c>
      <c r="M17" s="127" t="s">
        <v>229</v>
      </c>
      <c r="N17" s="125" t="s">
        <v>284</v>
      </c>
      <c r="O17" s="130" t="s">
        <v>289</v>
      </c>
      <c r="P17" s="127" t="s">
        <v>264</v>
      </c>
      <c r="Q17" s="131" t="s">
        <v>286</v>
      </c>
      <c r="R17" s="127">
        <v>0.7</v>
      </c>
      <c r="S17" s="127">
        <v>0.7</v>
      </c>
      <c r="T17" s="132">
        <f>+IFERROR(IF($B17="Riesgo",R17*S17,IF($B17="Oportunidad",VLOOKUP(R17&amp;" - "&amp;S17,Hoja1!$A$1:$B$25,2,0),0)),0)</f>
        <v>0</v>
      </c>
      <c r="U17" s="127" t="str">
        <f>+IF(T17='Categ-Cap-Imp-Val Oportunidades'!$I$2,'Categ-Cap-Imp-Val Oportunidades'!$J$2,IF(T17='Categ-Cap-Imp-Val Oportunidades'!$I$3,'Categ-Cap-Imp-Val Oportunidades'!$J$3,IF(T17='Categ-Cap-Imp-Val Oportunidades'!$I$4,'Categ-Cap-Imp-Val Oportunidades'!$J$4,IF(T17&lt;0.18,"Leve",IF(AND(T17&gt;=0.18,T17&lt;0.48),"Moderado",IF(T17&gt;=0.48,"Grave",0))))))</f>
        <v>Leve</v>
      </c>
      <c r="V17" s="127" t="s">
        <v>106</v>
      </c>
      <c r="W17" s="125" t="s">
        <v>292</v>
      </c>
      <c r="X17" s="127">
        <v>0.7</v>
      </c>
      <c r="Y17" s="127">
        <v>0.7</v>
      </c>
      <c r="Z17" s="132">
        <f>+IFERROR(IF($B17="Riesgo",X17*Y17,IF($B17="Oportunidad",VLOOKUP(X17&amp;" - "&amp;Y17,Hoja1!$A$1:$B$25,2,0),0)),0)</f>
        <v>0</v>
      </c>
      <c r="AA17" s="127" t="str">
        <f>+IF(Z17='Categ-Cap-Imp-Val Oportunidades'!$I$2,'Categ-Cap-Imp-Val Oportunidades'!$J$2,IF(Z17='Categ-Cap-Imp-Val Oportunidades'!$I$3,'Categ-Cap-Imp-Val Oportunidades'!$J$3,IF(Z17='Categ-Cap-Imp-Val Oportunidades'!$I$4,'Categ-Cap-Imp-Val Oportunidades'!$J$4,IF(Z17&lt;0.18,"Leve",IF(AND(Z17&gt;=0.18,Z17&lt;0.48),"Moderado",IF(Z17&gt;=0.48,"Grave",0))))))</f>
        <v>Leve</v>
      </c>
      <c r="AB17" s="127" t="s">
        <v>106</v>
      </c>
      <c r="AC17" s="125" t="s">
        <v>285</v>
      </c>
      <c r="AD17" s="127">
        <v>0.7</v>
      </c>
      <c r="AE17" s="127">
        <v>0.7</v>
      </c>
      <c r="AF17" s="132">
        <f>+IFERROR(IF($B17="Riesgo",AD17*AE17,IF($B17="Oportunidad",VLOOKUP(AD17&amp;" - "&amp;AE17,Hoja1!$A$1:$B$25,2,0),0)),0)</f>
        <v>0</v>
      </c>
      <c r="AG17" s="127" t="str">
        <f>+IF(AF17='Categ-Cap-Imp-Val Oportunidades'!$I$2,'Categ-Cap-Imp-Val Oportunidades'!$J$2,IF(AF17='Categ-Cap-Imp-Val Oportunidades'!$I$3,'Categ-Cap-Imp-Val Oportunidades'!$J$3,IF(AF17='Categ-Cap-Imp-Val Oportunidades'!$I$4,'Categ-Cap-Imp-Val Oportunidades'!$J$4,IF(AF17&lt;0.18,"Leve",IF(AND(AF17&gt;=0.18,AF17&lt;0.48),"Moderado",IF(AF17&gt;=0.48,"Grave",0))))))</f>
        <v>Leve</v>
      </c>
      <c r="AH17" s="127" t="s">
        <v>106</v>
      </c>
      <c r="AI17" s="125" t="s">
        <v>285</v>
      </c>
      <c r="AJ17" s="127">
        <v>0.7</v>
      </c>
      <c r="AK17" s="127">
        <v>0.7</v>
      </c>
      <c r="AL17" s="132">
        <f>+IFERROR(IF($B17="Riesgo",AJ17*AK17,IF($B17="Oportunidad",VLOOKUP(AJ17&amp;" - "&amp;AK17,Hoja1!$A$1:$B$25,2,0),0)),0)</f>
        <v>0</v>
      </c>
      <c r="AM17" s="127" t="str">
        <f>+IF(AL17='Categ-Cap-Imp-Val Oportunidades'!$I$2,'Categ-Cap-Imp-Val Oportunidades'!$J$2,IF(AL17='Categ-Cap-Imp-Val Oportunidades'!$I$3,'Categ-Cap-Imp-Val Oportunidades'!$J$3,IF(AL17='Categ-Cap-Imp-Val Oportunidades'!$I$4,'Categ-Cap-Imp-Val Oportunidades'!$J$4,IF(AL17&lt;0.18,"Leve",IF(AND(AL17&gt;=0.18,AL17&lt;0.48),"Moderado",IF(AL17&gt;=0.48,"Grave",0))))))</f>
        <v>Leve</v>
      </c>
      <c r="AN17" s="127" t="s">
        <v>106</v>
      </c>
      <c r="AO17" s="125" t="s">
        <v>285</v>
      </c>
      <c r="AP17" s="127">
        <v>0.7</v>
      </c>
      <c r="AQ17" s="127">
        <v>0.7</v>
      </c>
      <c r="AR17" s="132">
        <f>+IFERROR(IF($B17="Riesgo",AP17*AQ17,IF($B17="Oportunidad",VLOOKUP(AP17&amp;" - "&amp;AQ17,Hoja1!$A$1:$B$25,2,0),0)),0)</f>
        <v>0</v>
      </c>
      <c r="AS17" s="127" t="str">
        <f>+IF(AR17='Categ-Cap-Imp-Val Oportunidades'!$I$2,'Categ-Cap-Imp-Val Oportunidades'!$J$2,IF(AR17='Categ-Cap-Imp-Val Oportunidades'!$I$3,'Categ-Cap-Imp-Val Oportunidades'!$J$3,IF(AR17='Categ-Cap-Imp-Val Oportunidades'!$I$4,'Categ-Cap-Imp-Val Oportunidades'!$J$4,IF(AR17&lt;0.18,"Leve",IF(AND(AR17&gt;=0.18,AR17&lt;0.48),"Moderado",IF(AR17&gt;=0.48,"Grave",0))))))</f>
        <v>Leve</v>
      </c>
      <c r="AT17" s="127" t="s">
        <v>106</v>
      </c>
      <c r="AU17" s="125" t="s">
        <v>287</v>
      </c>
      <c r="AV17" s="127">
        <v>0.7</v>
      </c>
      <c r="AW17" s="127">
        <v>0.7</v>
      </c>
      <c r="AX17" s="132">
        <f>+IFERROR(IF($B17="Riesgo",AV17*AW17,IF($B17="Oportunidad",VLOOKUP(AV17&amp;" - "&amp;AW17,Hoja1!$A$1:$B$25,2,0),0)),0)</f>
        <v>0</v>
      </c>
      <c r="AY17" s="127" t="str">
        <f>+IF(AX17='Categ-Cap-Imp-Val Oportunidades'!$I$2,'Categ-Cap-Imp-Val Oportunidades'!$J$2,IF(AX17='Categ-Cap-Imp-Val Oportunidades'!$I$3,'Categ-Cap-Imp-Val Oportunidades'!$J$3,IF(AX17='Categ-Cap-Imp-Val Oportunidades'!$I$4,'Categ-Cap-Imp-Val Oportunidades'!$J$4,IF(AX17&lt;0.18,"Leve",IF(AND(AX17&gt;=0.18,AX17&lt;0.48),"Moderado",IF(AX17&gt;=0.48,"Grave",0))))))</f>
        <v>Leve</v>
      </c>
      <c r="AZ17" s="127" t="s">
        <v>106</v>
      </c>
      <c r="BA17" s="125" t="s">
        <v>287</v>
      </c>
      <c r="BB17" s="127">
        <v>0.7</v>
      </c>
      <c r="BC17" s="127">
        <v>0.7</v>
      </c>
      <c r="BD17" s="132">
        <f>+IFERROR(IF($B17="Riesgo",BB17*BC17,IF($B17="Oportunidad",VLOOKUP(BB17&amp;" - "&amp;BC17,Hoja1!$A$1:$B$25,2,0),0)),0)</f>
        <v>0</v>
      </c>
      <c r="BE17" s="127" t="str">
        <f>+IF(BD17='Categ-Cap-Imp-Val Oportunidades'!$I$2,'Categ-Cap-Imp-Val Oportunidades'!$J$2,IF(BD17='Categ-Cap-Imp-Val Oportunidades'!$I$3,'Categ-Cap-Imp-Val Oportunidades'!$J$3,IF(BD17='Categ-Cap-Imp-Val Oportunidades'!$I$4,'Categ-Cap-Imp-Val Oportunidades'!$J$4,IF(BD17&lt;0.18,"Leve",IF(AND(BD17&gt;=0.18,BD17&lt;0.48),"Moderado",IF(BD17&gt;=0.48,"Grave",0))))))</f>
        <v>Leve</v>
      </c>
      <c r="BF17" s="127" t="s">
        <v>106</v>
      </c>
      <c r="BG17" s="125" t="s">
        <v>287</v>
      </c>
      <c r="BH17" s="127">
        <v>0.7</v>
      </c>
      <c r="BI17" s="127">
        <v>0.7</v>
      </c>
      <c r="BJ17" s="132">
        <f>+IFERROR(IF($B17="Riesgo",BH17*BI17,IF($B17="Oportunidad",VLOOKUP(BH17&amp;" - "&amp;BI17,Hoja1!$A$1:$B$25,2,0),0)),0)</f>
        <v>0</v>
      </c>
      <c r="BK17" s="127" t="str">
        <f>+IF(BJ17='Categ-Cap-Imp-Val Oportunidades'!$I$2,'Categ-Cap-Imp-Val Oportunidades'!$J$2,IF(BJ17='Categ-Cap-Imp-Val Oportunidades'!$I$3,'Categ-Cap-Imp-Val Oportunidades'!$J$3,IF(BJ17='Categ-Cap-Imp-Val Oportunidades'!$I$4,'Categ-Cap-Imp-Val Oportunidades'!$J$4,IF(BJ17&lt;0.18,"Leve",IF(AND(BJ17&gt;=0.18,BJ17&lt;0.48),"Moderado",IF(BJ17&gt;=0.48,"Grave",0))))))</f>
        <v>Leve</v>
      </c>
      <c r="BL17" s="127" t="s">
        <v>106</v>
      </c>
      <c r="BM17" s="125" t="s">
        <v>288</v>
      </c>
      <c r="BN17" s="127">
        <v>0.7</v>
      </c>
      <c r="BO17" s="127">
        <v>0.7</v>
      </c>
      <c r="BP17" s="132">
        <f>+IFERROR(IF($B17="Riesgo",BN17*BO17,IF($B17="Oportunidad",VLOOKUP(BN17&amp;" - "&amp;BO17,Hoja1!$A$1:$B$25,2,0),0)),0)</f>
        <v>0</v>
      </c>
      <c r="BQ17" s="127" t="str">
        <f>+IF(BP17='Categ-Cap-Imp-Val Oportunidades'!$I$2,'Categ-Cap-Imp-Val Oportunidades'!$J$2,IF(BP17='Categ-Cap-Imp-Val Oportunidades'!$I$3,'Categ-Cap-Imp-Val Oportunidades'!$J$3,IF(BP17='Categ-Cap-Imp-Val Oportunidades'!$I$4,'Categ-Cap-Imp-Val Oportunidades'!$J$4,IF(BP17&lt;0.18,"Leve",IF(AND(BP17&gt;=0.18,BP17&lt;0.48),"Moderado",IF(BP17&gt;=0.48,"Grave",0))))))</f>
        <v>Leve</v>
      </c>
      <c r="BR17" s="127" t="s">
        <v>6</v>
      </c>
      <c r="BS17" s="130" t="s">
        <v>290</v>
      </c>
      <c r="BT17" s="127"/>
      <c r="BU17" s="127"/>
      <c r="BV17" s="132">
        <f>+IFERROR(IF($B17="Riesgo",BT17*BU17,IF($B17="Oportunidad",VLOOKUP(BT17&amp;" - "&amp;BU17,Hoja1!$A$1:$B$25,2,0),0)),0)</f>
        <v>0</v>
      </c>
      <c r="BW17" s="127" t="str">
        <f>+IF(BV17='Categ-Cap-Imp-Val Oportunidades'!$I$2,'Categ-Cap-Imp-Val Oportunidades'!$J$2,IF(BV17='Categ-Cap-Imp-Val Oportunidades'!$I$3,'Categ-Cap-Imp-Val Oportunidades'!$J$3,IF(BV17='Categ-Cap-Imp-Val Oportunidades'!$I$4,'Categ-Cap-Imp-Val Oportunidades'!$J$4,IF(BV17&lt;0.18,"Leve",IF(AND(BV17&gt;=0.18,BV17&lt;0.48),"Moderado",IF(BV17&gt;=0.48,"Grave",0))))))</f>
        <v>Leve</v>
      </c>
      <c r="BX17" s="127" t="s">
        <v>6</v>
      </c>
      <c r="BY17" s="125" t="s">
        <v>291</v>
      </c>
    </row>
    <row r="18" spans="1:77" s="93" customFormat="1" ht="55.5" customHeight="1" x14ac:dyDescent="0.2">
      <c r="A18" s="124">
        <v>3</v>
      </c>
      <c r="B18" s="124" t="s">
        <v>224</v>
      </c>
      <c r="C18" s="125" t="s">
        <v>265</v>
      </c>
      <c r="D18" s="126" t="s">
        <v>257</v>
      </c>
      <c r="E18" s="127">
        <v>0.3</v>
      </c>
      <c r="F18" s="127">
        <v>0.3</v>
      </c>
      <c r="G18" s="128">
        <f>+IFERROR(IF($B18="Riesgo",E18*F18,IF($B18="Oportunidad",VLOOKUP(E18&amp;" - "&amp;F18,Hoja1!$A$1:$B$25,2,0),0)),0)</f>
        <v>0.09</v>
      </c>
      <c r="H18" s="127" t="str">
        <f>+IF(G18='Categ-Cap-Imp-Val Oportunidades'!$I$2,'Categ-Cap-Imp-Val Oportunidades'!$J$2,IF(G18='Categ-Cap-Imp-Val Oportunidades'!$I$3,'Categ-Cap-Imp-Val Oportunidades'!$J$3,IF(G18='Categ-Cap-Imp-Val Oportunidades'!$I$4,'Categ-Cap-Imp-Val Oportunidades'!$J$4,IF(G18&lt;0.18,"Leve",IF(AND(G18&gt;=0.18,G18&lt;0.48),"Moderado",IF(G18&gt;=0.48,"Grave",0))))))</f>
        <v>Leve</v>
      </c>
      <c r="I18" s="127" t="s">
        <v>106</v>
      </c>
      <c r="J18" s="127" t="s">
        <v>266</v>
      </c>
      <c r="K18" s="127" t="s">
        <v>0</v>
      </c>
      <c r="L18" s="127" t="s">
        <v>105</v>
      </c>
      <c r="M18" s="127" t="s">
        <v>231</v>
      </c>
      <c r="N18" s="125" t="s">
        <v>271</v>
      </c>
      <c r="O18" s="125" t="s">
        <v>271</v>
      </c>
      <c r="P18" s="127" t="s">
        <v>266</v>
      </c>
      <c r="Q18" s="131" t="s">
        <v>294</v>
      </c>
      <c r="R18" s="127"/>
      <c r="S18" s="127"/>
      <c r="T18" s="132">
        <f>+IFERROR(IF($B18="Riesgo",R18*S18,IF($B18="Oportunidad",VLOOKUP(R18&amp;" - "&amp;S18,Hoja1!$A$1:$B$25,2,0),0)),0)</f>
        <v>0</v>
      </c>
      <c r="U18" s="127" t="str">
        <f>+IF(T18='Categ-Cap-Imp-Val Oportunidades'!$I$2,'Categ-Cap-Imp-Val Oportunidades'!$J$2,IF(T18='Categ-Cap-Imp-Val Oportunidades'!$I$3,'Categ-Cap-Imp-Val Oportunidades'!$J$3,IF(T18='Categ-Cap-Imp-Val Oportunidades'!$I$4,'Categ-Cap-Imp-Val Oportunidades'!$J$4,IF(T18&lt;0.18,"Leve",IF(AND(T18&gt;=0.18,T18&lt;0.48),"Moderado",IF(T18&gt;=0.48,"Grave",0))))))</f>
        <v>Leve</v>
      </c>
      <c r="V18" s="127"/>
      <c r="W18" s="125"/>
      <c r="X18" s="127"/>
      <c r="Y18" s="127"/>
      <c r="Z18" s="132">
        <f>+IFERROR(IF($B18="Riesgo",X18*Y18,IF($B18="Oportunidad",VLOOKUP(X18&amp;" - "&amp;Y18,Hoja1!$A$1:$B$25,2,0),0)),0)</f>
        <v>0</v>
      </c>
      <c r="AA18" s="127" t="str">
        <f>+IF(Z18='Categ-Cap-Imp-Val Oportunidades'!$I$2,'Categ-Cap-Imp-Val Oportunidades'!$J$2,IF(Z18='Categ-Cap-Imp-Val Oportunidades'!$I$3,'Categ-Cap-Imp-Val Oportunidades'!$J$3,IF(Z18='Categ-Cap-Imp-Val Oportunidades'!$I$4,'Categ-Cap-Imp-Val Oportunidades'!$J$4,IF(Z18&lt;0.18,"Leve",IF(AND(Z18&gt;=0.18,Z18&lt;0.48),"Moderado",IF(Z18&gt;=0.48,"Grave",0))))))</f>
        <v>Leve</v>
      </c>
      <c r="AB18" s="127"/>
      <c r="AC18" s="125"/>
      <c r="AD18" s="127"/>
      <c r="AE18" s="127"/>
      <c r="AF18" s="132">
        <f>+IFERROR(IF($B18="Riesgo",AD18*AE18,IF($B18="Oportunidad",VLOOKUP(AD18&amp;" - "&amp;AE18,Hoja1!$A$1:$B$25,2,0),0)),0)</f>
        <v>0</v>
      </c>
      <c r="AG18" s="127" t="str">
        <f>+IF(AF18='Categ-Cap-Imp-Val Oportunidades'!$I$2,'Categ-Cap-Imp-Val Oportunidades'!$J$2,IF(AF18='Categ-Cap-Imp-Val Oportunidades'!$I$3,'Categ-Cap-Imp-Val Oportunidades'!$J$3,IF(AF18='Categ-Cap-Imp-Val Oportunidades'!$I$4,'Categ-Cap-Imp-Val Oportunidades'!$J$4,IF(AF18&lt;0.18,"Leve",IF(AND(AF18&gt;=0.18,AF18&lt;0.48),"Moderado",IF(AF18&gt;=0.48,"Grave",0))))))</f>
        <v>Leve</v>
      </c>
      <c r="AH18" s="127"/>
      <c r="AI18" s="125"/>
      <c r="AJ18" s="127"/>
      <c r="AK18" s="127"/>
      <c r="AL18" s="132">
        <f>+IFERROR(IF($B18="Riesgo",AJ18*AK18,IF($B18="Oportunidad",VLOOKUP(AJ18&amp;" - "&amp;AK18,Hoja1!$A$1:$B$25,2,0),0)),0)</f>
        <v>0</v>
      </c>
      <c r="AM18" s="127" t="str">
        <f>+IF(AL18='Categ-Cap-Imp-Val Oportunidades'!$I$2,'Categ-Cap-Imp-Val Oportunidades'!$J$2,IF(AL18='Categ-Cap-Imp-Val Oportunidades'!$I$3,'Categ-Cap-Imp-Val Oportunidades'!$J$3,IF(AL18='Categ-Cap-Imp-Val Oportunidades'!$I$4,'Categ-Cap-Imp-Val Oportunidades'!$J$4,IF(AL18&lt;0.18,"Leve",IF(AND(AL18&gt;=0.18,AL18&lt;0.48),"Moderado",IF(AL18&gt;=0.48,"Grave",0))))))</f>
        <v>Leve</v>
      </c>
      <c r="AN18" s="127"/>
      <c r="AO18" s="125"/>
      <c r="AP18" s="127"/>
      <c r="AQ18" s="127"/>
      <c r="AR18" s="132">
        <f>+IFERROR(IF($B18="Riesgo",AP18*AQ18,IF($B18="Oportunidad",VLOOKUP(AP18&amp;" - "&amp;AQ18,Hoja1!$A$1:$B$25,2,0),0)),0)</f>
        <v>0</v>
      </c>
      <c r="AS18" s="127" t="str">
        <f>+IF(AR18='Categ-Cap-Imp-Val Oportunidades'!$I$2,'Categ-Cap-Imp-Val Oportunidades'!$J$2,IF(AR18='Categ-Cap-Imp-Val Oportunidades'!$I$3,'Categ-Cap-Imp-Val Oportunidades'!$J$3,IF(AR18='Categ-Cap-Imp-Val Oportunidades'!$I$4,'Categ-Cap-Imp-Val Oportunidades'!$J$4,IF(AR18&lt;0.18,"Leve",IF(AND(AR18&gt;=0.18,AR18&lt;0.48),"Moderado",IF(AR18&gt;=0.48,"Grave",0))))))</f>
        <v>Leve</v>
      </c>
      <c r="AT18" s="127"/>
      <c r="AU18" s="125"/>
      <c r="AV18" s="127"/>
      <c r="AW18" s="127"/>
      <c r="AX18" s="132">
        <f>+IFERROR(IF($B18="Riesgo",AV18*AW18,IF($B18="Oportunidad",VLOOKUP(AV18&amp;" - "&amp;AW18,Hoja1!$A$1:$B$25,2,0),0)),0)</f>
        <v>0</v>
      </c>
      <c r="AY18" s="127" t="str">
        <f>+IF(AX18='Categ-Cap-Imp-Val Oportunidades'!$I$2,'Categ-Cap-Imp-Val Oportunidades'!$J$2,IF(AX18='Categ-Cap-Imp-Val Oportunidades'!$I$3,'Categ-Cap-Imp-Val Oportunidades'!$J$3,IF(AX18='Categ-Cap-Imp-Val Oportunidades'!$I$4,'Categ-Cap-Imp-Val Oportunidades'!$J$4,IF(AX18&lt;0.18,"Leve",IF(AND(AX18&gt;=0.18,AX18&lt;0.48),"Moderado",IF(AX18&gt;=0.48,"Grave",0))))))</f>
        <v>Leve</v>
      </c>
      <c r="AZ18" s="127"/>
      <c r="BA18" s="125"/>
      <c r="BB18" s="127"/>
      <c r="BC18" s="127"/>
      <c r="BD18" s="132">
        <f>+IFERROR(IF($B18="Riesgo",BB18*BC18,IF($B18="Oportunidad",VLOOKUP(BB18&amp;" - "&amp;BC18,Hoja1!$A$1:$B$25,2,0),0)),0)</f>
        <v>0</v>
      </c>
      <c r="BE18" s="127" t="str">
        <f>+IF(BD18='Categ-Cap-Imp-Val Oportunidades'!$I$2,'Categ-Cap-Imp-Val Oportunidades'!$J$2,IF(BD18='Categ-Cap-Imp-Val Oportunidades'!$I$3,'Categ-Cap-Imp-Val Oportunidades'!$J$3,IF(BD18='Categ-Cap-Imp-Val Oportunidades'!$I$4,'Categ-Cap-Imp-Val Oportunidades'!$J$4,IF(BD18&lt;0.18,"Leve",IF(AND(BD18&gt;=0.18,BD18&lt;0.48),"Moderado",IF(BD18&gt;=0.48,"Grave",0))))))</f>
        <v>Leve</v>
      </c>
      <c r="BF18" s="127"/>
      <c r="BG18" s="125"/>
      <c r="BH18" s="127"/>
      <c r="BI18" s="127"/>
      <c r="BJ18" s="132">
        <f>+IFERROR(IF($B18="Riesgo",BH18*BI18,IF($B18="Oportunidad",VLOOKUP(BH18&amp;" - "&amp;BI18,Hoja1!$A$1:$B$25,2,0),0)),0)</f>
        <v>0</v>
      </c>
      <c r="BK18" s="127" t="str">
        <f>+IF(BJ18='Categ-Cap-Imp-Val Oportunidades'!$I$2,'Categ-Cap-Imp-Val Oportunidades'!$J$2,IF(BJ18='Categ-Cap-Imp-Val Oportunidades'!$I$3,'Categ-Cap-Imp-Val Oportunidades'!$J$3,IF(BJ18='Categ-Cap-Imp-Val Oportunidades'!$I$4,'Categ-Cap-Imp-Val Oportunidades'!$J$4,IF(BJ18&lt;0.18,"Leve",IF(AND(BJ18&gt;=0.18,BJ18&lt;0.48),"Moderado",IF(BJ18&gt;=0.48,"Grave",0))))))</f>
        <v>Leve</v>
      </c>
      <c r="BL18" s="127"/>
      <c r="BM18" s="125"/>
      <c r="BN18" s="127"/>
      <c r="BO18" s="127"/>
      <c r="BP18" s="132">
        <f>+IFERROR(IF($B18="Riesgo",BN18*BO18,IF($B18="Oportunidad",VLOOKUP(BN18&amp;" - "&amp;BO18,Hoja1!$A$1:$B$25,2,0),0)),0)</f>
        <v>0</v>
      </c>
      <c r="BQ18" s="127" t="str">
        <f>+IF(BP18='Categ-Cap-Imp-Val Oportunidades'!$I$2,'Categ-Cap-Imp-Val Oportunidades'!$J$2,IF(BP18='Categ-Cap-Imp-Val Oportunidades'!$I$3,'Categ-Cap-Imp-Val Oportunidades'!$J$3,IF(BP18='Categ-Cap-Imp-Val Oportunidades'!$I$4,'Categ-Cap-Imp-Val Oportunidades'!$J$4,IF(BP18&lt;0.18,"Leve",IF(AND(BP18&gt;=0.18,BP18&lt;0.48),"Moderado",IF(BP18&gt;=0.48,"Grave",0))))))</f>
        <v>Leve</v>
      </c>
      <c r="BR18" s="127"/>
      <c r="BS18" s="125"/>
      <c r="BT18" s="127"/>
      <c r="BU18" s="127"/>
      <c r="BV18" s="132">
        <f>+IFERROR(IF($B18="Riesgo",BT18*BU18,IF($B18="Oportunidad",VLOOKUP(BT18&amp;" - "&amp;BU18,Hoja1!$A$1:$B$25,2,0),0)),0)</f>
        <v>0</v>
      </c>
      <c r="BW18" s="127" t="str">
        <f>+IF(BV18='Categ-Cap-Imp-Val Oportunidades'!$I$2,'Categ-Cap-Imp-Val Oportunidades'!$J$2,IF(BV18='Categ-Cap-Imp-Val Oportunidades'!$I$3,'Categ-Cap-Imp-Val Oportunidades'!$J$3,IF(BV18='Categ-Cap-Imp-Val Oportunidades'!$I$4,'Categ-Cap-Imp-Val Oportunidades'!$J$4,IF(BV18&lt;0.18,"Leve",IF(AND(BV18&gt;=0.18,BV18&lt;0.48),"Moderado",IF(BV18&gt;=0.48,"Grave",0))))))</f>
        <v>Leve</v>
      </c>
      <c r="BX18" s="127"/>
      <c r="BY18" s="125"/>
    </row>
    <row r="19" spans="1:77" s="93" customFormat="1" ht="108" customHeight="1" x14ac:dyDescent="0.2">
      <c r="A19" s="124">
        <v>4</v>
      </c>
      <c r="B19" s="124" t="s">
        <v>224</v>
      </c>
      <c r="C19" s="125" t="s">
        <v>272</v>
      </c>
      <c r="D19" s="126" t="s">
        <v>255</v>
      </c>
      <c r="E19" s="127">
        <v>0.4</v>
      </c>
      <c r="F19" s="127">
        <v>0.5</v>
      </c>
      <c r="G19" s="128">
        <f>+IFERROR(IF($B19="Riesgo",E19*F19,IF($B19="Oportunidad",VLOOKUP(E19&amp;" - "&amp;F19,Hoja1!$A$1:$B$25,2,0),0)),0)</f>
        <v>0.2</v>
      </c>
      <c r="H19" s="127" t="str">
        <f>+IF(G19='Categ-Cap-Imp-Val Oportunidades'!$I$2,'Categ-Cap-Imp-Val Oportunidades'!$J$2,IF(G19='Categ-Cap-Imp-Val Oportunidades'!$I$3,'Categ-Cap-Imp-Val Oportunidades'!$J$3,IF(G19='Categ-Cap-Imp-Val Oportunidades'!$I$4,'Categ-Cap-Imp-Val Oportunidades'!$J$4,IF(G19&lt;0.18,"Leve",IF(AND(G19&gt;=0.18,G19&lt;0.48),"Moderado",IF(G19&gt;=0.48,"Grave",0))))))</f>
        <v>Moderado</v>
      </c>
      <c r="I19" s="127" t="s">
        <v>6</v>
      </c>
      <c r="J19" s="127" t="s">
        <v>267</v>
      </c>
      <c r="K19" s="127" t="s">
        <v>0</v>
      </c>
      <c r="L19" s="127" t="s">
        <v>105</v>
      </c>
      <c r="M19" s="127" t="s">
        <v>231</v>
      </c>
      <c r="N19" s="125" t="s">
        <v>293</v>
      </c>
      <c r="O19" s="125" t="s">
        <v>297</v>
      </c>
      <c r="P19" s="127" t="s">
        <v>267</v>
      </c>
      <c r="Q19" s="131" t="s">
        <v>295</v>
      </c>
      <c r="R19" s="127">
        <v>0.4</v>
      </c>
      <c r="S19" s="127">
        <v>0.5</v>
      </c>
      <c r="T19" s="132">
        <f>+IFERROR(IF($B19="Riesgo",R19*S19,IF($B19="Oportunidad",VLOOKUP(R19&amp;" - "&amp;S19,Hoja1!$A$1:$B$25,2,0),0)),0)</f>
        <v>0.2</v>
      </c>
      <c r="U19" s="127" t="str">
        <f>+IF(T19='Categ-Cap-Imp-Val Oportunidades'!$I$2,'Categ-Cap-Imp-Val Oportunidades'!$J$2,IF(T19='Categ-Cap-Imp-Val Oportunidades'!$I$3,'Categ-Cap-Imp-Val Oportunidades'!$J$3,IF(T19='Categ-Cap-Imp-Val Oportunidades'!$I$4,'Categ-Cap-Imp-Val Oportunidades'!$J$4,IF(T19&lt;0.18,"Leve",IF(AND(T19&gt;=0.18,T19&lt;0.48),"Moderado",IF(T19&gt;=0.48,"Grave",0))))))</f>
        <v>Moderado</v>
      </c>
      <c r="V19" s="127" t="s">
        <v>6</v>
      </c>
      <c r="W19" s="125" t="s">
        <v>298</v>
      </c>
      <c r="X19" s="127">
        <v>0.4</v>
      </c>
      <c r="Y19" s="127">
        <v>0.5</v>
      </c>
      <c r="Z19" s="132">
        <f>+IFERROR(IF($B19="Riesgo",X19*Y19,IF($B19="Oportunidad",VLOOKUP(X19&amp;" - "&amp;Y19,Hoja1!$A$1:$B$25,2,0),0)),0)</f>
        <v>0.2</v>
      </c>
      <c r="AA19" s="127" t="str">
        <f>+IF(Z19='Categ-Cap-Imp-Val Oportunidades'!$I$2,'Categ-Cap-Imp-Val Oportunidades'!$J$2,IF(Z19='Categ-Cap-Imp-Val Oportunidades'!$I$3,'Categ-Cap-Imp-Val Oportunidades'!$J$3,IF(Z19='Categ-Cap-Imp-Val Oportunidades'!$I$4,'Categ-Cap-Imp-Val Oportunidades'!$J$4,IF(Z19&lt;0.18,"Leve",IF(AND(Z19&gt;=0.18,Z19&lt;0.48),"Moderado",IF(Z19&gt;=0.48,"Grave",0))))))</f>
        <v>Moderado</v>
      </c>
      <c r="AB19" s="127" t="s">
        <v>6</v>
      </c>
      <c r="AC19" s="125" t="s">
        <v>296</v>
      </c>
      <c r="AD19" s="127"/>
      <c r="AE19" s="127"/>
      <c r="AF19" s="132">
        <f>+IFERROR(IF($B19="Riesgo",AD19*AE19,IF($B19="Oportunidad",VLOOKUP(AD19&amp;" - "&amp;AE19,Hoja1!$A$1:$B$25,2,0),0)),0)</f>
        <v>0</v>
      </c>
      <c r="AG19" s="127" t="str">
        <f>+IF(AF19='Categ-Cap-Imp-Val Oportunidades'!$I$2,'Categ-Cap-Imp-Val Oportunidades'!$J$2,IF(AF19='Categ-Cap-Imp-Val Oportunidades'!$I$3,'Categ-Cap-Imp-Val Oportunidades'!$J$3,IF(AF19='Categ-Cap-Imp-Val Oportunidades'!$I$4,'Categ-Cap-Imp-Val Oportunidades'!$J$4,IF(AF19&lt;0.18,"Leve",IF(AND(AF19&gt;=0.18,AF19&lt;0.48),"Moderado",IF(AF19&gt;=0.48,"Grave",0))))))</f>
        <v>Leve</v>
      </c>
      <c r="AH19" s="127"/>
      <c r="AI19" s="125"/>
      <c r="AJ19" s="127"/>
      <c r="AK19" s="127"/>
      <c r="AL19" s="132">
        <f>+IFERROR(IF($B19="Riesgo",AJ19*AK19,IF($B19="Oportunidad",VLOOKUP(AJ19&amp;" - "&amp;AK19,Hoja1!$A$1:$B$25,2,0),0)),0)</f>
        <v>0</v>
      </c>
      <c r="AM19" s="127" t="str">
        <f>+IF(AL19='Categ-Cap-Imp-Val Oportunidades'!$I$2,'Categ-Cap-Imp-Val Oportunidades'!$J$2,IF(AL19='Categ-Cap-Imp-Val Oportunidades'!$I$3,'Categ-Cap-Imp-Val Oportunidades'!$J$3,IF(AL19='Categ-Cap-Imp-Val Oportunidades'!$I$4,'Categ-Cap-Imp-Val Oportunidades'!$J$4,IF(AL19&lt;0.18,"Leve",IF(AND(AL19&gt;=0.18,AL19&lt;0.48),"Moderado",IF(AL19&gt;=0.48,"Grave",0))))))</f>
        <v>Leve</v>
      </c>
      <c r="AN19" s="127"/>
      <c r="AO19" s="125"/>
      <c r="AP19" s="127"/>
      <c r="AQ19" s="127"/>
      <c r="AR19" s="132">
        <f>+IFERROR(IF($B19="Riesgo",AP19*AQ19,IF($B19="Oportunidad",VLOOKUP(AP19&amp;" - "&amp;AQ19,Hoja1!$A$1:$B$25,2,0),0)),0)</f>
        <v>0</v>
      </c>
      <c r="AS19" s="127" t="str">
        <f>+IF(AR19='Categ-Cap-Imp-Val Oportunidades'!$I$2,'Categ-Cap-Imp-Val Oportunidades'!$J$2,IF(AR19='Categ-Cap-Imp-Val Oportunidades'!$I$3,'Categ-Cap-Imp-Val Oportunidades'!$J$3,IF(AR19='Categ-Cap-Imp-Val Oportunidades'!$I$4,'Categ-Cap-Imp-Val Oportunidades'!$J$4,IF(AR19&lt;0.18,"Leve",IF(AND(AR19&gt;=0.18,AR19&lt;0.48),"Moderado",IF(AR19&gt;=0.48,"Grave",0))))))</f>
        <v>Leve</v>
      </c>
      <c r="AT19" s="127"/>
      <c r="AU19" s="125"/>
      <c r="AV19" s="127"/>
      <c r="AW19" s="127"/>
      <c r="AX19" s="132">
        <f>+IFERROR(IF($B19="Riesgo",AV19*AW19,IF($B19="Oportunidad",VLOOKUP(AV19&amp;" - "&amp;AW19,Hoja1!$A$1:$B$25,2,0),0)),0)</f>
        <v>0</v>
      </c>
      <c r="AY19" s="127" t="str">
        <f>+IF(AX19='Categ-Cap-Imp-Val Oportunidades'!$I$2,'Categ-Cap-Imp-Val Oportunidades'!$J$2,IF(AX19='Categ-Cap-Imp-Val Oportunidades'!$I$3,'Categ-Cap-Imp-Val Oportunidades'!$J$3,IF(AX19='Categ-Cap-Imp-Val Oportunidades'!$I$4,'Categ-Cap-Imp-Val Oportunidades'!$J$4,IF(AX19&lt;0.18,"Leve",IF(AND(AX19&gt;=0.18,AX19&lt;0.48),"Moderado",IF(AX19&gt;=0.48,"Grave",0))))))</f>
        <v>Leve</v>
      </c>
      <c r="AZ19" s="127"/>
      <c r="BA19" s="125"/>
      <c r="BB19" s="127"/>
      <c r="BC19" s="127"/>
      <c r="BD19" s="132">
        <f>+IFERROR(IF($B19="Riesgo",BB19*BC19,IF($B19="Oportunidad",VLOOKUP(BB19&amp;" - "&amp;BC19,Hoja1!$A$1:$B$25,2,0),0)),0)</f>
        <v>0</v>
      </c>
      <c r="BE19" s="127" t="str">
        <f>+IF(BD19='Categ-Cap-Imp-Val Oportunidades'!$I$2,'Categ-Cap-Imp-Val Oportunidades'!$J$2,IF(BD19='Categ-Cap-Imp-Val Oportunidades'!$I$3,'Categ-Cap-Imp-Val Oportunidades'!$J$3,IF(BD19='Categ-Cap-Imp-Val Oportunidades'!$I$4,'Categ-Cap-Imp-Val Oportunidades'!$J$4,IF(BD19&lt;0.18,"Leve",IF(AND(BD19&gt;=0.18,BD19&lt;0.48),"Moderado",IF(BD19&gt;=0.48,"Grave",0))))))</f>
        <v>Leve</v>
      </c>
      <c r="BF19" s="127"/>
      <c r="BG19" s="125"/>
      <c r="BH19" s="127"/>
      <c r="BI19" s="127"/>
      <c r="BJ19" s="132">
        <f>+IFERROR(IF($B19="Riesgo",BH19*BI19,IF($B19="Oportunidad",VLOOKUP(BH19&amp;" - "&amp;BI19,Hoja1!$A$1:$B$25,2,0),0)),0)</f>
        <v>0</v>
      </c>
      <c r="BK19" s="127" t="str">
        <f>+IF(BJ19='Categ-Cap-Imp-Val Oportunidades'!$I$2,'Categ-Cap-Imp-Val Oportunidades'!$J$2,IF(BJ19='Categ-Cap-Imp-Val Oportunidades'!$I$3,'Categ-Cap-Imp-Val Oportunidades'!$J$3,IF(BJ19='Categ-Cap-Imp-Val Oportunidades'!$I$4,'Categ-Cap-Imp-Val Oportunidades'!$J$4,IF(BJ19&lt;0.18,"Leve",IF(AND(BJ19&gt;=0.18,BJ19&lt;0.48),"Moderado",IF(BJ19&gt;=0.48,"Grave",0))))))</f>
        <v>Leve</v>
      </c>
      <c r="BL19" s="127"/>
      <c r="BM19" s="125"/>
      <c r="BN19" s="127"/>
      <c r="BO19" s="127"/>
      <c r="BP19" s="132">
        <f>+IFERROR(IF($B19="Riesgo",BN19*BO19,IF($B19="Oportunidad",VLOOKUP(BN19&amp;" - "&amp;BO19,Hoja1!$A$1:$B$25,2,0),0)),0)</f>
        <v>0</v>
      </c>
      <c r="BQ19" s="127" t="str">
        <f>+IF(BP19='Categ-Cap-Imp-Val Oportunidades'!$I$2,'Categ-Cap-Imp-Val Oportunidades'!$J$2,IF(BP19='Categ-Cap-Imp-Val Oportunidades'!$I$3,'Categ-Cap-Imp-Val Oportunidades'!$J$3,IF(BP19='Categ-Cap-Imp-Val Oportunidades'!$I$4,'Categ-Cap-Imp-Val Oportunidades'!$J$4,IF(BP19&lt;0.18,"Leve",IF(AND(BP19&gt;=0.18,BP19&lt;0.48),"Moderado",IF(BP19&gt;=0.48,"Grave",0))))))</f>
        <v>Leve</v>
      </c>
      <c r="BR19" s="127"/>
      <c r="BS19" s="125"/>
      <c r="BT19" s="127"/>
      <c r="BU19" s="127"/>
      <c r="BV19" s="132">
        <f>+IFERROR(IF($B19="Riesgo",BT19*BU19,IF($B19="Oportunidad",VLOOKUP(BT19&amp;" - "&amp;BU19,Hoja1!$A$1:$B$25,2,0),0)),0)</f>
        <v>0</v>
      </c>
      <c r="BW19" s="127" t="str">
        <f>+IF(BV19='Categ-Cap-Imp-Val Oportunidades'!$I$2,'Categ-Cap-Imp-Val Oportunidades'!$J$2,IF(BV19='Categ-Cap-Imp-Val Oportunidades'!$I$3,'Categ-Cap-Imp-Val Oportunidades'!$J$3,IF(BV19='Categ-Cap-Imp-Val Oportunidades'!$I$4,'Categ-Cap-Imp-Val Oportunidades'!$J$4,IF(BV19&lt;0.18,"Leve",IF(AND(BV19&gt;=0.18,BV19&lt;0.48),"Moderado",IF(BV19&gt;=0.48,"Grave",0))))))</f>
        <v>Leve</v>
      </c>
      <c r="BX19" s="127"/>
      <c r="BY19" s="125"/>
    </row>
    <row r="20" spans="1:77" s="93" customFormat="1" ht="14.25" x14ac:dyDescent="0.2">
      <c r="A20" s="124"/>
      <c r="B20" s="124"/>
      <c r="C20" s="125"/>
      <c r="D20" s="126"/>
      <c r="E20" s="127"/>
      <c r="F20" s="127"/>
      <c r="G20" s="128">
        <f>+IFERROR(IF($B20="Riesgo",E20*F20,IF($B20="Oportunidad",VLOOKUP(E20&amp;" - "&amp;F20,Hoja1!$A$1:$B$25,2,0),0)),0)</f>
        <v>0</v>
      </c>
      <c r="H20" s="127" t="str">
        <f>+IF(G20='Categ-Cap-Imp-Val Oportunidades'!$I$2,'Categ-Cap-Imp-Val Oportunidades'!$J$2,IF(G20='Categ-Cap-Imp-Val Oportunidades'!$I$3,'Categ-Cap-Imp-Val Oportunidades'!$J$3,IF(G20='Categ-Cap-Imp-Val Oportunidades'!$I$4,'Categ-Cap-Imp-Val Oportunidades'!$J$4,IF(G20&lt;0.18,"Leve",IF(AND(G20&gt;=0.18,G20&lt;0.48),"Moderado",IF(G20&gt;=0.48,"Grave",0))))))</f>
        <v>Leve</v>
      </c>
      <c r="I20" s="127"/>
      <c r="J20" s="127"/>
      <c r="K20" s="127"/>
      <c r="L20" s="127"/>
      <c r="M20" s="127"/>
      <c r="N20" s="125"/>
      <c r="O20" s="125"/>
      <c r="P20" s="127"/>
      <c r="Q20" s="125"/>
      <c r="R20" s="127"/>
      <c r="S20" s="127"/>
      <c r="T20" s="132">
        <f>+IFERROR(IF($B20="Riesgo",R20*S20,IF($B20="Oportunidad",VLOOKUP(R20&amp;" - "&amp;S20,Hoja1!$A$1:$B$25,2,0),0)),0)</f>
        <v>0</v>
      </c>
      <c r="U20" s="127" t="str">
        <f>+IF(T20='Categ-Cap-Imp-Val Oportunidades'!$I$2,'Categ-Cap-Imp-Val Oportunidades'!$J$2,IF(T20='Categ-Cap-Imp-Val Oportunidades'!$I$3,'Categ-Cap-Imp-Val Oportunidades'!$J$3,IF(T20='Categ-Cap-Imp-Val Oportunidades'!$I$4,'Categ-Cap-Imp-Val Oportunidades'!$J$4,IF(T20&lt;0.18,"Leve",IF(AND(T20&gt;=0.18,T20&lt;0.48),"Moderado",IF(T20&gt;=0.48,"Grave",0))))))</f>
        <v>Leve</v>
      </c>
      <c r="V20" s="127"/>
      <c r="W20" s="125"/>
      <c r="X20" s="127"/>
      <c r="Y20" s="127"/>
      <c r="Z20" s="132">
        <f>+IFERROR(IF($B20="Riesgo",X20*Y20,IF($B20="Oportunidad",VLOOKUP(X20&amp;" - "&amp;Y20,Hoja1!$A$1:$B$25,2,0),0)),0)</f>
        <v>0</v>
      </c>
      <c r="AA20" s="127" t="str">
        <f>+IF(Z20='Categ-Cap-Imp-Val Oportunidades'!$I$2,'Categ-Cap-Imp-Val Oportunidades'!$J$2,IF(Z20='Categ-Cap-Imp-Val Oportunidades'!$I$3,'Categ-Cap-Imp-Val Oportunidades'!$J$3,IF(Z20='Categ-Cap-Imp-Val Oportunidades'!$I$4,'Categ-Cap-Imp-Val Oportunidades'!$J$4,IF(Z20&lt;0.18,"Leve",IF(AND(Z20&gt;=0.18,Z20&lt;0.48),"Moderado",IF(Z20&gt;=0.48,"Grave",0))))))</f>
        <v>Leve</v>
      </c>
      <c r="AB20" s="127"/>
      <c r="AC20" s="125"/>
      <c r="AD20" s="127"/>
      <c r="AE20" s="127"/>
      <c r="AF20" s="132">
        <f>+IFERROR(IF($B20="Riesgo",AD20*AE20,IF($B20="Oportunidad",VLOOKUP(AD20&amp;" - "&amp;AE20,Hoja1!$A$1:$B$25,2,0),0)),0)</f>
        <v>0</v>
      </c>
      <c r="AG20" s="127" t="str">
        <f>+IF(AF20='Categ-Cap-Imp-Val Oportunidades'!$I$2,'Categ-Cap-Imp-Val Oportunidades'!$J$2,IF(AF20='Categ-Cap-Imp-Val Oportunidades'!$I$3,'Categ-Cap-Imp-Val Oportunidades'!$J$3,IF(AF20='Categ-Cap-Imp-Val Oportunidades'!$I$4,'Categ-Cap-Imp-Val Oportunidades'!$J$4,IF(AF20&lt;0.18,"Leve",IF(AND(AF20&gt;=0.18,AF20&lt;0.48),"Moderado",IF(AF20&gt;=0.48,"Grave",0))))))</f>
        <v>Leve</v>
      </c>
      <c r="AH20" s="127"/>
      <c r="AI20" s="125"/>
      <c r="AJ20" s="127"/>
      <c r="AK20" s="127"/>
      <c r="AL20" s="132">
        <f>+IFERROR(IF($B20="Riesgo",AJ20*AK20,IF($B20="Oportunidad",VLOOKUP(AJ20&amp;" - "&amp;AK20,Hoja1!$A$1:$B$25,2,0),0)),0)</f>
        <v>0</v>
      </c>
      <c r="AM20" s="127" t="str">
        <f>+IF(AL20='Categ-Cap-Imp-Val Oportunidades'!$I$2,'Categ-Cap-Imp-Val Oportunidades'!$J$2,IF(AL20='Categ-Cap-Imp-Val Oportunidades'!$I$3,'Categ-Cap-Imp-Val Oportunidades'!$J$3,IF(AL20='Categ-Cap-Imp-Val Oportunidades'!$I$4,'Categ-Cap-Imp-Val Oportunidades'!$J$4,IF(AL20&lt;0.18,"Leve",IF(AND(AL20&gt;=0.18,AL20&lt;0.48),"Moderado",IF(AL20&gt;=0.48,"Grave",0))))))</f>
        <v>Leve</v>
      </c>
      <c r="AN20" s="127"/>
      <c r="AO20" s="125"/>
      <c r="AP20" s="127"/>
      <c r="AQ20" s="127"/>
      <c r="AR20" s="132">
        <f>+IFERROR(IF($B20="Riesgo",AP20*AQ20,IF($B20="Oportunidad",VLOOKUP(AP20&amp;" - "&amp;AQ20,Hoja1!$A$1:$B$25,2,0),0)),0)</f>
        <v>0</v>
      </c>
      <c r="AS20" s="127" t="str">
        <f>+IF(AR20='Categ-Cap-Imp-Val Oportunidades'!$I$2,'Categ-Cap-Imp-Val Oportunidades'!$J$2,IF(AR20='Categ-Cap-Imp-Val Oportunidades'!$I$3,'Categ-Cap-Imp-Val Oportunidades'!$J$3,IF(AR20='Categ-Cap-Imp-Val Oportunidades'!$I$4,'Categ-Cap-Imp-Val Oportunidades'!$J$4,IF(AR20&lt;0.18,"Leve",IF(AND(AR20&gt;=0.18,AR20&lt;0.48),"Moderado",IF(AR20&gt;=0.48,"Grave",0))))))</f>
        <v>Leve</v>
      </c>
      <c r="AT20" s="127"/>
      <c r="AU20" s="125"/>
      <c r="AV20" s="127"/>
      <c r="AW20" s="127"/>
      <c r="AX20" s="132">
        <f>+IFERROR(IF($B20="Riesgo",AV20*AW20,IF($B20="Oportunidad",VLOOKUP(AV20&amp;" - "&amp;AW20,Hoja1!$A$1:$B$25,2,0),0)),0)</f>
        <v>0</v>
      </c>
      <c r="AY20" s="127" t="str">
        <f>+IF(AX20='Categ-Cap-Imp-Val Oportunidades'!$I$2,'Categ-Cap-Imp-Val Oportunidades'!$J$2,IF(AX20='Categ-Cap-Imp-Val Oportunidades'!$I$3,'Categ-Cap-Imp-Val Oportunidades'!$J$3,IF(AX20='Categ-Cap-Imp-Val Oportunidades'!$I$4,'Categ-Cap-Imp-Val Oportunidades'!$J$4,IF(AX20&lt;0.18,"Leve",IF(AND(AX20&gt;=0.18,AX20&lt;0.48),"Moderado",IF(AX20&gt;=0.48,"Grave",0))))))</f>
        <v>Leve</v>
      </c>
      <c r="AZ20" s="127"/>
      <c r="BA20" s="125"/>
      <c r="BB20" s="127"/>
      <c r="BC20" s="127"/>
      <c r="BD20" s="132">
        <f>+IFERROR(IF($B20="Riesgo",BB20*BC20,IF($B20="Oportunidad",VLOOKUP(BB20&amp;" - "&amp;BC20,Hoja1!$A$1:$B$25,2,0),0)),0)</f>
        <v>0</v>
      </c>
      <c r="BE20" s="127" t="str">
        <f>+IF(BD20='Categ-Cap-Imp-Val Oportunidades'!$I$2,'Categ-Cap-Imp-Val Oportunidades'!$J$2,IF(BD20='Categ-Cap-Imp-Val Oportunidades'!$I$3,'Categ-Cap-Imp-Val Oportunidades'!$J$3,IF(BD20='Categ-Cap-Imp-Val Oportunidades'!$I$4,'Categ-Cap-Imp-Val Oportunidades'!$J$4,IF(BD20&lt;0.18,"Leve",IF(AND(BD20&gt;=0.18,BD20&lt;0.48),"Moderado",IF(BD20&gt;=0.48,"Grave",0))))))</f>
        <v>Leve</v>
      </c>
      <c r="BF20" s="127"/>
      <c r="BG20" s="125"/>
      <c r="BH20" s="127"/>
      <c r="BI20" s="127"/>
      <c r="BJ20" s="132">
        <f>+IFERROR(IF($B20="Riesgo",BH20*BI20,IF($B20="Oportunidad",VLOOKUP(BH20&amp;" - "&amp;BI20,Hoja1!$A$1:$B$25,2,0),0)),0)</f>
        <v>0</v>
      </c>
      <c r="BK20" s="127" t="str">
        <f>+IF(BJ20='Categ-Cap-Imp-Val Oportunidades'!$I$2,'Categ-Cap-Imp-Val Oportunidades'!$J$2,IF(BJ20='Categ-Cap-Imp-Val Oportunidades'!$I$3,'Categ-Cap-Imp-Val Oportunidades'!$J$3,IF(BJ20='Categ-Cap-Imp-Val Oportunidades'!$I$4,'Categ-Cap-Imp-Val Oportunidades'!$J$4,IF(BJ20&lt;0.18,"Leve",IF(AND(BJ20&gt;=0.18,BJ20&lt;0.48),"Moderado",IF(BJ20&gt;=0.48,"Grave",0))))))</f>
        <v>Leve</v>
      </c>
      <c r="BL20" s="127"/>
      <c r="BM20" s="125"/>
      <c r="BN20" s="127"/>
      <c r="BO20" s="127"/>
      <c r="BP20" s="132">
        <f>+IFERROR(IF($B20="Riesgo",BN20*BO20,IF($B20="Oportunidad",VLOOKUP(BN20&amp;" - "&amp;BO20,Hoja1!$A$1:$B$25,2,0),0)),0)</f>
        <v>0</v>
      </c>
      <c r="BQ20" s="127" t="str">
        <f>+IF(BP20='Categ-Cap-Imp-Val Oportunidades'!$I$2,'Categ-Cap-Imp-Val Oportunidades'!$J$2,IF(BP20='Categ-Cap-Imp-Val Oportunidades'!$I$3,'Categ-Cap-Imp-Val Oportunidades'!$J$3,IF(BP20='Categ-Cap-Imp-Val Oportunidades'!$I$4,'Categ-Cap-Imp-Val Oportunidades'!$J$4,IF(BP20&lt;0.18,"Leve",IF(AND(BP20&gt;=0.18,BP20&lt;0.48),"Moderado",IF(BP20&gt;=0.48,"Grave",0))))))</f>
        <v>Leve</v>
      </c>
      <c r="BR20" s="127"/>
      <c r="BS20" s="125"/>
      <c r="BT20" s="127"/>
      <c r="BU20" s="127"/>
      <c r="BV20" s="132">
        <f>+IFERROR(IF($B20="Riesgo",BT20*BU20,IF($B20="Oportunidad",VLOOKUP(BT20&amp;" - "&amp;BU20,Hoja1!$A$1:$B$25,2,0),0)),0)</f>
        <v>0</v>
      </c>
      <c r="BW20" s="127" t="str">
        <f>+IF(BV20='Categ-Cap-Imp-Val Oportunidades'!$I$2,'Categ-Cap-Imp-Val Oportunidades'!$J$2,IF(BV20='Categ-Cap-Imp-Val Oportunidades'!$I$3,'Categ-Cap-Imp-Val Oportunidades'!$J$3,IF(BV20='Categ-Cap-Imp-Val Oportunidades'!$I$4,'Categ-Cap-Imp-Val Oportunidades'!$J$4,IF(BV20&lt;0.18,"Leve",IF(AND(BV20&gt;=0.18,BV20&lt;0.48),"Moderado",IF(BV20&gt;=0.48,"Grave",0))))))</f>
        <v>Leve</v>
      </c>
      <c r="BX20" s="127"/>
      <c r="BY20" s="125"/>
    </row>
    <row r="21" spans="1:77" s="93" customFormat="1" ht="14.25" x14ac:dyDescent="0.2">
      <c r="A21" s="124"/>
      <c r="B21" s="124"/>
      <c r="C21" s="125"/>
      <c r="D21" s="126"/>
      <c r="E21" s="127"/>
      <c r="F21" s="127"/>
      <c r="G21" s="128">
        <f>+IFERROR(IF($B21="Riesgo",E21*F21,IF($B21="Oportunidad",VLOOKUP(E21&amp;" - "&amp;F21,Hoja1!$A$1:$B$25,2,0),0)),0)</f>
        <v>0</v>
      </c>
      <c r="H21" s="127" t="str">
        <f>+IF(G21='Categ-Cap-Imp-Val Oportunidades'!$I$2,'Categ-Cap-Imp-Val Oportunidades'!$J$2,IF(G21='Categ-Cap-Imp-Val Oportunidades'!$I$3,'Categ-Cap-Imp-Val Oportunidades'!$J$3,IF(G21='Categ-Cap-Imp-Val Oportunidades'!$I$4,'Categ-Cap-Imp-Val Oportunidades'!$J$4,IF(G21&lt;0.18,"Leve",IF(AND(G21&gt;=0.18,G21&lt;0.48),"Moderado",IF(G21&gt;=0.48,"Grave",0))))))</f>
        <v>Leve</v>
      </c>
      <c r="I21" s="127"/>
      <c r="J21" s="127"/>
      <c r="K21" s="127"/>
      <c r="L21" s="127"/>
      <c r="M21" s="127"/>
      <c r="N21" s="125"/>
      <c r="O21" s="125"/>
      <c r="P21" s="134"/>
      <c r="Q21" s="125"/>
      <c r="R21" s="127"/>
      <c r="S21" s="127"/>
      <c r="T21" s="132">
        <f>+IFERROR(IF($B21="Riesgo",R21*S21,IF($B21="Oportunidad",VLOOKUP(R21&amp;" - "&amp;S21,Hoja1!$A$1:$B$25,2,0),0)),0)</f>
        <v>0</v>
      </c>
      <c r="U21" s="127" t="str">
        <f>+IF(T21='Categ-Cap-Imp-Val Oportunidades'!$I$2,'Categ-Cap-Imp-Val Oportunidades'!$J$2,IF(T21='Categ-Cap-Imp-Val Oportunidades'!$I$3,'Categ-Cap-Imp-Val Oportunidades'!$J$3,IF(T21='Categ-Cap-Imp-Val Oportunidades'!$I$4,'Categ-Cap-Imp-Val Oportunidades'!$J$4,IF(T21&lt;0.18,"Leve",IF(AND(T21&gt;=0.18,T21&lt;0.48),"Moderado",IF(T21&gt;=0.48,"Grave",0))))))</f>
        <v>Leve</v>
      </c>
      <c r="V21" s="127"/>
      <c r="W21" s="125"/>
      <c r="X21" s="127"/>
      <c r="Y21" s="127"/>
      <c r="Z21" s="132">
        <f>+IFERROR(IF($B21="Riesgo",X21*Y21,IF($B21="Oportunidad",VLOOKUP(X21&amp;" - "&amp;Y21,Hoja1!$A$1:$B$25,2,0),0)),0)</f>
        <v>0</v>
      </c>
      <c r="AA21" s="127" t="str">
        <f>+IF(Z21='Categ-Cap-Imp-Val Oportunidades'!$I$2,'Categ-Cap-Imp-Val Oportunidades'!$J$2,IF(Z21='Categ-Cap-Imp-Val Oportunidades'!$I$3,'Categ-Cap-Imp-Val Oportunidades'!$J$3,IF(Z21='Categ-Cap-Imp-Val Oportunidades'!$I$4,'Categ-Cap-Imp-Val Oportunidades'!$J$4,IF(Z21&lt;0.18,"Leve",IF(AND(Z21&gt;=0.18,Z21&lt;0.48),"Moderado",IF(Z21&gt;=0.48,"Grave",0))))))</f>
        <v>Leve</v>
      </c>
      <c r="AB21" s="127"/>
      <c r="AC21" s="125"/>
      <c r="AD21" s="127"/>
      <c r="AE21" s="127"/>
      <c r="AF21" s="132">
        <f>+IFERROR(IF($B21="Riesgo",AD21*AE21,IF($B21="Oportunidad",VLOOKUP(AD21&amp;" - "&amp;AE21,Hoja1!$A$1:$B$25,2,0),0)),0)</f>
        <v>0</v>
      </c>
      <c r="AG21" s="127" t="str">
        <f>+IF(AF21='Categ-Cap-Imp-Val Oportunidades'!$I$2,'Categ-Cap-Imp-Val Oportunidades'!$J$2,IF(AF21='Categ-Cap-Imp-Val Oportunidades'!$I$3,'Categ-Cap-Imp-Val Oportunidades'!$J$3,IF(AF21='Categ-Cap-Imp-Val Oportunidades'!$I$4,'Categ-Cap-Imp-Val Oportunidades'!$J$4,IF(AF21&lt;0.18,"Leve",IF(AND(AF21&gt;=0.18,AF21&lt;0.48),"Moderado",IF(AF21&gt;=0.48,"Grave",0))))))</f>
        <v>Leve</v>
      </c>
      <c r="AH21" s="127"/>
      <c r="AI21" s="125"/>
      <c r="AJ21" s="127"/>
      <c r="AK21" s="127"/>
      <c r="AL21" s="132">
        <f>+IFERROR(IF($B21="Riesgo",AJ21*AK21,IF($B21="Oportunidad",VLOOKUP(AJ21&amp;" - "&amp;AK21,Hoja1!$A$1:$B$25,2,0),0)),0)</f>
        <v>0</v>
      </c>
      <c r="AM21" s="127" t="str">
        <f>+IF(AL21='Categ-Cap-Imp-Val Oportunidades'!$I$2,'Categ-Cap-Imp-Val Oportunidades'!$J$2,IF(AL21='Categ-Cap-Imp-Val Oportunidades'!$I$3,'Categ-Cap-Imp-Val Oportunidades'!$J$3,IF(AL21='Categ-Cap-Imp-Val Oportunidades'!$I$4,'Categ-Cap-Imp-Val Oportunidades'!$J$4,IF(AL21&lt;0.18,"Leve",IF(AND(AL21&gt;=0.18,AL21&lt;0.48),"Moderado",IF(AL21&gt;=0.48,"Grave",0))))))</f>
        <v>Leve</v>
      </c>
      <c r="AN21" s="127"/>
      <c r="AO21" s="125"/>
      <c r="AP21" s="127"/>
      <c r="AQ21" s="127"/>
      <c r="AR21" s="132">
        <f>+IFERROR(IF($B21="Riesgo",AP21*AQ21,IF($B21="Oportunidad",VLOOKUP(AP21&amp;" - "&amp;AQ21,Hoja1!$A$1:$B$25,2,0),0)),0)</f>
        <v>0</v>
      </c>
      <c r="AS21" s="127" t="str">
        <f>+IF(AR21='Categ-Cap-Imp-Val Oportunidades'!$I$2,'Categ-Cap-Imp-Val Oportunidades'!$J$2,IF(AR21='Categ-Cap-Imp-Val Oportunidades'!$I$3,'Categ-Cap-Imp-Val Oportunidades'!$J$3,IF(AR21='Categ-Cap-Imp-Val Oportunidades'!$I$4,'Categ-Cap-Imp-Val Oportunidades'!$J$4,IF(AR21&lt;0.18,"Leve",IF(AND(AR21&gt;=0.18,AR21&lt;0.48),"Moderado",IF(AR21&gt;=0.48,"Grave",0))))))</f>
        <v>Leve</v>
      </c>
      <c r="AT21" s="127"/>
      <c r="AU21" s="125"/>
      <c r="AV21" s="127"/>
      <c r="AW21" s="127"/>
      <c r="AX21" s="132">
        <f>+IFERROR(IF($B21="Riesgo",AV21*AW21,IF($B21="Oportunidad",VLOOKUP(AV21&amp;" - "&amp;AW21,Hoja1!$A$1:$B$25,2,0),0)),0)</f>
        <v>0</v>
      </c>
      <c r="AY21" s="127" t="str">
        <f>+IF(AX21='Categ-Cap-Imp-Val Oportunidades'!$I$2,'Categ-Cap-Imp-Val Oportunidades'!$J$2,IF(AX21='Categ-Cap-Imp-Val Oportunidades'!$I$3,'Categ-Cap-Imp-Val Oportunidades'!$J$3,IF(AX21='Categ-Cap-Imp-Val Oportunidades'!$I$4,'Categ-Cap-Imp-Val Oportunidades'!$J$4,IF(AX21&lt;0.18,"Leve",IF(AND(AX21&gt;=0.18,AX21&lt;0.48),"Moderado",IF(AX21&gt;=0.48,"Grave",0))))))</f>
        <v>Leve</v>
      </c>
      <c r="AZ21" s="127"/>
      <c r="BA21" s="125"/>
      <c r="BB21" s="127"/>
      <c r="BC21" s="127"/>
      <c r="BD21" s="132">
        <f>+IFERROR(IF($B21="Riesgo",BB21*BC21,IF($B21="Oportunidad",VLOOKUP(BB21&amp;" - "&amp;BC21,Hoja1!$A$1:$B$25,2,0),0)),0)</f>
        <v>0</v>
      </c>
      <c r="BE21" s="127" t="str">
        <f>+IF(BD21='Categ-Cap-Imp-Val Oportunidades'!$I$2,'Categ-Cap-Imp-Val Oportunidades'!$J$2,IF(BD21='Categ-Cap-Imp-Val Oportunidades'!$I$3,'Categ-Cap-Imp-Val Oportunidades'!$J$3,IF(BD21='Categ-Cap-Imp-Val Oportunidades'!$I$4,'Categ-Cap-Imp-Val Oportunidades'!$J$4,IF(BD21&lt;0.18,"Leve",IF(AND(BD21&gt;=0.18,BD21&lt;0.48),"Moderado",IF(BD21&gt;=0.48,"Grave",0))))))</f>
        <v>Leve</v>
      </c>
      <c r="BF21" s="127"/>
      <c r="BG21" s="125"/>
      <c r="BH21" s="127"/>
      <c r="BI21" s="127"/>
      <c r="BJ21" s="132">
        <f>+IFERROR(IF($B21="Riesgo",BH21*BI21,IF($B21="Oportunidad",VLOOKUP(BH21&amp;" - "&amp;BI21,Hoja1!$A$1:$B$25,2,0),0)),0)</f>
        <v>0</v>
      </c>
      <c r="BK21" s="127" t="str">
        <f>+IF(BJ21='Categ-Cap-Imp-Val Oportunidades'!$I$2,'Categ-Cap-Imp-Val Oportunidades'!$J$2,IF(BJ21='Categ-Cap-Imp-Val Oportunidades'!$I$3,'Categ-Cap-Imp-Val Oportunidades'!$J$3,IF(BJ21='Categ-Cap-Imp-Val Oportunidades'!$I$4,'Categ-Cap-Imp-Val Oportunidades'!$J$4,IF(BJ21&lt;0.18,"Leve",IF(AND(BJ21&gt;=0.18,BJ21&lt;0.48),"Moderado",IF(BJ21&gt;=0.48,"Grave",0))))))</f>
        <v>Leve</v>
      </c>
      <c r="BL21" s="127"/>
      <c r="BM21" s="125"/>
      <c r="BN21" s="127"/>
      <c r="BO21" s="127"/>
      <c r="BP21" s="132">
        <f>+IFERROR(IF($B21="Riesgo",BN21*BO21,IF($B21="Oportunidad",VLOOKUP(BN21&amp;" - "&amp;BO21,Hoja1!$A$1:$B$25,2,0),0)),0)</f>
        <v>0</v>
      </c>
      <c r="BQ21" s="127" t="str">
        <f>+IF(BP21='Categ-Cap-Imp-Val Oportunidades'!$I$2,'Categ-Cap-Imp-Val Oportunidades'!$J$2,IF(BP21='Categ-Cap-Imp-Val Oportunidades'!$I$3,'Categ-Cap-Imp-Val Oportunidades'!$J$3,IF(BP21='Categ-Cap-Imp-Val Oportunidades'!$I$4,'Categ-Cap-Imp-Val Oportunidades'!$J$4,IF(BP21&lt;0.18,"Leve",IF(AND(BP21&gt;=0.18,BP21&lt;0.48),"Moderado",IF(BP21&gt;=0.48,"Grave",0))))))</f>
        <v>Leve</v>
      </c>
      <c r="BR21" s="127"/>
      <c r="BS21" s="125"/>
      <c r="BT21" s="127"/>
      <c r="BU21" s="127"/>
      <c r="BV21" s="132">
        <f>+IFERROR(IF($B21="Riesgo",BT21*BU21,IF($B21="Oportunidad",VLOOKUP(BT21&amp;" - "&amp;BU21,Hoja1!$A$1:$B$25,2,0),0)),0)</f>
        <v>0</v>
      </c>
      <c r="BW21" s="127" t="str">
        <f>+IF(BV21='Categ-Cap-Imp-Val Oportunidades'!$I$2,'Categ-Cap-Imp-Val Oportunidades'!$J$2,IF(BV21='Categ-Cap-Imp-Val Oportunidades'!$I$3,'Categ-Cap-Imp-Val Oportunidades'!$J$3,IF(BV21='Categ-Cap-Imp-Val Oportunidades'!$I$4,'Categ-Cap-Imp-Val Oportunidades'!$J$4,IF(BV21&lt;0.18,"Leve",IF(AND(BV21&gt;=0.18,BV21&lt;0.48),"Moderado",IF(BV21&gt;=0.48,"Grave",0))))))</f>
        <v>Leve</v>
      </c>
      <c r="BX21" s="127"/>
      <c r="BY21" s="125"/>
    </row>
    <row r="22" spans="1:77" s="93" customFormat="1" ht="14.25" x14ac:dyDescent="0.2">
      <c r="A22" s="124"/>
      <c r="B22" s="124"/>
      <c r="C22" s="125"/>
      <c r="D22" s="126"/>
      <c r="E22" s="127"/>
      <c r="F22" s="127"/>
      <c r="G22" s="128">
        <f>+IFERROR(IF($B22="Riesgo",E22*F22,IF($B22="Oportunidad",VLOOKUP(E22&amp;" - "&amp;F22,Hoja1!$A$1:$B$25,2,0),0)),0)</f>
        <v>0</v>
      </c>
      <c r="H22" s="127" t="str">
        <f>+IF(G22='Categ-Cap-Imp-Val Oportunidades'!$I$2,'Categ-Cap-Imp-Val Oportunidades'!$J$2,IF(G22='Categ-Cap-Imp-Val Oportunidades'!$I$3,'Categ-Cap-Imp-Val Oportunidades'!$J$3,IF(G22='Categ-Cap-Imp-Val Oportunidades'!$I$4,'Categ-Cap-Imp-Val Oportunidades'!$J$4,IF(G22&lt;0.18,"Leve",IF(AND(G22&gt;=0.18,G22&lt;0.48),"Moderado",IF(G22&gt;=0.48,"Grave",0))))))</f>
        <v>Leve</v>
      </c>
      <c r="I22" s="127"/>
      <c r="J22" s="127"/>
      <c r="K22" s="127"/>
      <c r="L22" s="127"/>
      <c r="M22" s="127"/>
      <c r="N22" s="125"/>
      <c r="O22" s="125"/>
      <c r="P22" s="134"/>
      <c r="Q22" s="125"/>
      <c r="R22" s="127"/>
      <c r="S22" s="127"/>
      <c r="T22" s="132">
        <f>+IFERROR(IF($B22="Riesgo",R22*S22,IF($B22="Oportunidad",VLOOKUP(R22&amp;" - "&amp;S22,Hoja1!$A$1:$B$25,2,0),0)),0)</f>
        <v>0</v>
      </c>
      <c r="U22" s="127" t="str">
        <f>+IF(T22='Categ-Cap-Imp-Val Oportunidades'!$I$2,'Categ-Cap-Imp-Val Oportunidades'!$J$2,IF(T22='Categ-Cap-Imp-Val Oportunidades'!$I$3,'Categ-Cap-Imp-Val Oportunidades'!$J$3,IF(T22='Categ-Cap-Imp-Val Oportunidades'!$I$4,'Categ-Cap-Imp-Val Oportunidades'!$J$4,IF(T22&lt;0.18,"Leve",IF(AND(T22&gt;=0.18,T22&lt;0.48),"Moderado",IF(T22&gt;=0.48,"Grave",0))))))</f>
        <v>Leve</v>
      </c>
      <c r="V22" s="127"/>
      <c r="W22" s="125"/>
      <c r="X22" s="127"/>
      <c r="Y22" s="127"/>
      <c r="Z22" s="132">
        <f>+IFERROR(IF($B22="Riesgo",X22*Y22,IF($B22="Oportunidad",VLOOKUP(X22&amp;" - "&amp;Y22,Hoja1!$A$1:$B$25,2,0),0)),0)</f>
        <v>0</v>
      </c>
      <c r="AA22" s="127" t="str">
        <f>+IF(Z22='Categ-Cap-Imp-Val Oportunidades'!$I$2,'Categ-Cap-Imp-Val Oportunidades'!$J$2,IF(Z22='Categ-Cap-Imp-Val Oportunidades'!$I$3,'Categ-Cap-Imp-Val Oportunidades'!$J$3,IF(Z22='Categ-Cap-Imp-Val Oportunidades'!$I$4,'Categ-Cap-Imp-Val Oportunidades'!$J$4,IF(Z22&lt;0.18,"Leve",IF(AND(Z22&gt;=0.18,Z22&lt;0.48),"Moderado",IF(Z22&gt;=0.48,"Grave",0))))))</f>
        <v>Leve</v>
      </c>
      <c r="AB22" s="127"/>
      <c r="AC22" s="125"/>
      <c r="AD22" s="127"/>
      <c r="AE22" s="127"/>
      <c r="AF22" s="132">
        <f>+IFERROR(IF($B22="Riesgo",AD22*AE22,IF($B22="Oportunidad",VLOOKUP(AD22&amp;" - "&amp;AE22,Hoja1!$A$1:$B$25,2,0),0)),0)</f>
        <v>0</v>
      </c>
      <c r="AG22" s="127" t="str">
        <f>+IF(AF22='Categ-Cap-Imp-Val Oportunidades'!$I$2,'Categ-Cap-Imp-Val Oportunidades'!$J$2,IF(AF22='Categ-Cap-Imp-Val Oportunidades'!$I$3,'Categ-Cap-Imp-Val Oportunidades'!$J$3,IF(AF22='Categ-Cap-Imp-Val Oportunidades'!$I$4,'Categ-Cap-Imp-Val Oportunidades'!$J$4,IF(AF22&lt;0.18,"Leve",IF(AND(AF22&gt;=0.18,AF22&lt;0.48),"Moderado",IF(AF22&gt;=0.48,"Grave",0))))))</f>
        <v>Leve</v>
      </c>
      <c r="AH22" s="127"/>
      <c r="AI22" s="125"/>
      <c r="AJ22" s="127"/>
      <c r="AK22" s="127"/>
      <c r="AL22" s="132">
        <f>+IFERROR(IF($B22="Riesgo",AJ22*AK22,IF($B22="Oportunidad",VLOOKUP(AJ22&amp;" - "&amp;AK22,Hoja1!$A$1:$B$25,2,0),0)),0)</f>
        <v>0</v>
      </c>
      <c r="AM22" s="127" t="str">
        <f>+IF(AL22='Categ-Cap-Imp-Val Oportunidades'!$I$2,'Categ-Cap-Imp-Val Oportunidades'!$J$2,IF(AL22='Categ-Cap-Imp-Val Oportunidades'!$I$3,'Categ-Cap-Imp-Val Oportunidades'!$J$3,IF(AL22='Categ-Cap-Imp-Val Oportunidades'!$I$4,'Categ-Cap-Imp-Val Oportunidades'!$J$4,IF(AL22&lt;0.18,"Leve",IF(AND(AL22&gt;=0.18,AL22&lt;0.48),"Moderado",IF(AL22&gt;=0.48,"Grave",0))))))</f>
        <v>Leve</v>
      </c>
      <c r="AN22" s="127"/>
      <c r="AO22" s="125"/>
      <c r="AP22" s="127"/>
      <c r="AQ22" s="127"/>
      <c r="AR22" s="132">
        <f>+IFERROR(IF($B22="Riesgo",AP22*AQ22,IF($B22="Oportunidad",VLOOKUP(AP22&amp;" - "&amp;AQ22,Hoja1!$A$1:$B$25,2,0),0)),0)</f>
        <v>0</v>
      </c>
      <c r="AS22" s="127" t="str">
        <f>+IF(AR22='Categ-Cap-Imp-Val Oportunidades'!$I$2,'Categ-Cap-Imp-Val Oportunidades'!$J$2,IF(AR22='Categ-Cap-Imp-Val Oportunidades'!$I$3,'Categ-Cap-Imp-Val Oportunidades'!$J$3,IF(AR22='Categ-Cap-Imp-Val Oportunidades'!$I$4,'Categ-Cap-Imp-Val Oportunidades'!$J$4,IF(AR22&lt;0.18,"Leve",IF(AND(AR22&gt;=0.18,AR22&lt;0.48),"Moderado",IF(AR22&gt;=0.48,"Grave",0))))))</f>
        <v>Leve</v>
      </c>
      <c r="AT22" s="127"/>
      <c r="AU22" s="125"/>
      <c r="AV22" s="127"/>
      <c r="AW22" s="127"/>
      <c r="AX22" s="132">
        <f>+IFERROR(IF($B22="Riesgo",AV22*AW22,IF($B22="Oportunidad",VLOOKUP(AV22&amp;" - "&amp;AW22,Hoja1!$A$1:$B$25,2,0),0)),0)</f>
        <v>0</v>
      </c>
      <c r="AY22" s="127" t="str">
        <f>+IF(AX22='Categ-Cap-Imp-Val Oportunidades'!$I$2,'Categ-Cap-Imp-Val Oportunidades'!$J$2,IF(AX22='Categ-Cap-Imp-Val Oportunidades'!$I$3,'Categ-Cap-Imp-Val Oportunidades'!$J$3,IF(AX22='Categ-Cap-Imp-Val Oportunidades'!$I$4,'Categ-Cap-Imp-Val Oportunidades'!$J$4,IF(AX22&lt;0.18,"Leve",IF(AND(AX22&gt;=0.18,AX22&lt;0.48),"Moderado",IF(AX22&gt;=0.48,"Grave",0))))))</f>
        <v>Leve</v>
      </c>
      <c r="AZ22" s="127"/>
      <c r="BA22" s="125"/>
      <c r="BB22" s="127"/>
      <c r="BC22" s="127"/>
      <c r="BD22" s="132">
        <f>+IFERROR(IF($B22="Riesgo",BB22*BC22,IF($B22="Oportunidad",VLOOKUP(BB22&amp;" - "&amp;BC22,Hoja1!$A$1:$B$25,2,0),0)),0)</f>
        <v>0</v>
      </c>
      <c r="BE22" s="127" t="str">
        <f>+IF(BD22='Categ-Cap-Imp-Val Oportunidades'!$I$2,'Categ-Cap-Imp-Val Oportunidades'!$J$2,IF(BD22='Categ-Cap-Imp-Val Oportunidades'!$I$3,'Categ-Cap-Imp-Val Oportunidades'!$J$3,IF(BD22='Categ-Cap-Imp-Val Oportunidades'!$I$4,'Categ-Cap-Imp-Val Oportunidades'!$J$4,IF(BD22&lt;0.18,"Leve",IF(AND(BD22&gt;=0.18,BD22&lt;0.48),"Moderado",IF(BD22&gt;=0.48,"Grave",0))))))</f>
        <v>Leve</v>
      </c>
      <c r="BF22" s="127"/>
      <c r="BG22" s="125"/>
      <c r="BH22" s="127"/>
      <c r="BI22" s="127"/>
      <c r="BJ22" s="132">
        <f>+IFERROR(IF($B22="Riesgo",BH22*BI22,IF($B22="Oportunidad",VLOOKUP(BH22&amp;" - "&amp;BI22,Hoja1!$A$1:$B$25,2,0),0)),0)</f>
        <v>0</v>
      </c>
      <c r="BK22" s="127" t="str">
        <f>+IF(BJ22='Categ-Cap-Imp-Val Oportunidades'!$I$2,'Categ-Cap-Imp-Val Oportunidades'!$J$2,IF(BJ22='Categ-Cap-Imp-Val Oportunidades'!$I$3,'Categ-Cap-Imp-Val Oportunidades'!$J$3,IF(BJ22='Categ-Cap-Imp-Val Oportunidades'!$I$4,'Categ-Cap-Imp-Val Oportunidades'!$J$4,IF(BJ22&lt;0.18,"Leve",IF(AND(BJ22&gt;=0.18,BJ22&lt;0.48),"Moderado",IF(BJ22&gt;=0.48,"Grave",0))))))</f>
        <v>Leve</v>
      </c>
      <c r="BL22" s="127"/>
      <c r="BM22" s="125"/>
      <c r="BN22" s="127"/>
      <c r="BO22" s="127"/>
      <c r="BP22" s="132">
        <f>+IFERROR(IF($B22="Riesgo",BN22*BO22,IF($B22="Oportunidad",VLOOKUP(BN22&amp;" - "&amp;BO22,Hoja1!$A$1:$B$25,2,0),0)),0)</f>
        <v>0</v>
      </c>
      <c r="BQ22" s="127" t="str">
        <f>+IF(BP22='Categ-Cap-Imp-Val Oportunidades'!$I$2,'Categ-Cap-Imp-Val Oportunidades'!$J$2,IF(BP22='Categ-Cap-Imp-Val Oportunidades'!$I$3,'Categ-Cap-Imp-Val Oportunidades'!$J$3,IF(BP22='Categ-Cap-Imp-Val Oportunidades'!$I$4,'Categ-Cap-Imp-Val Oportunidades'!$J$4,IF(BP22&lt;0.18,"Leve",IF(AND(BP22&gt;=0.18,BP22&lt;0.48),"Moderado",IF(BP22&gt;=0.48,"Grave",0))))))</f>
        <v>Leve</v>
      </c>
      <c r="BR22" s="127"/>
      <c r="BS22" s="125"/>
      <c r="BT22" s="127"/>
      <c r="BU22" s="127"/>
      <c r="BV22" s="132">
        <f>+IFERROR(IF($B22="Riesgo",BT22*BU22,IF($B22="Oportunidad",VLOOKUP(BT22&amp;" - "&amp;BU22,Hoja1!$A$1:$B$25,2,0),0)),0)</f>
        <v>0</v>
      </c>
      <c r="BW22" s="127" t="str">
        <f>+IF(BV22='Categ-Cap-Imp-Val Oportunidades'!$I$2,'Categ-Cap-Imp-Val Oportunidades'!$J$2,IF(BV22='Categ-Cap-Imp-Val Oportunidades'!$I$3,'Categ-Cap-Imp-Val Oportunidades'!$J$3,IF(BV22='Categ-Cap-Imp-Val Oportunidades'!$I$4,'Categ-Cap-Imp-Val Oportunidades'!$J$4,IF(BV22&lt;0.18,"Leve",IF(AND(BV22&gt;=0.18,BV22&lt;0.48),"Moderado",IF(BV22&gt;=0.48,"Grave",0))))))</f>
        <v>Leve</v>
      </c>
      <c r="BX22" s="127"/>
      <c r="BY22" s="125"/>
    </row>
    <row r="23" spans="1:77" s="93" customFormat="1" ht="14.25" x14ac:dyDescent="0.2">
      <c r="A23" s="124"/>
      <c r="B23" s="124"/>
      <c r="C23" s="125"/>
      <c r="D23" s="126"/>
      <c r="E23" s="127"/>
      <c r="F23" s="127"/>
      <c r="G23" s="128">
        <f>+IFERROR(IF($B23="Riesgo",E23*F23,IF($B23="Oportunidad",VLOOKUP(E23&amp;" - "&amp;F23,Hoja1!$A$1:$B$25,2,0),0)),0)</f>
        <v>0</v>
      </c>
      <c r="H23" s="127" t="str">
        <f>+IF(G23='Categ-Cap-Imp-Val Oportunidades'!$I$2,'Categ-Cap-Imp-Val Oportunidades'!$J$2,IF(G23='Categ-Cap-Imp-Val Oportunidades'!$I$3,'Categ-Cap-Imp-Val Oportunidades'!$J$3,IF(G23='Categ-Cap-Imp-Val Oportunidades'!$I$4,'Categ-Cap-Imp-Val Oportunidades'!$J$4,IF(G23&lt;0.18,"Leve",IF(AND(G23&gt;=0.18,G23&lt;0.48),"Moderado",IF(G23&gt;=0.48,"Grave",0))))))</f>
        <v>Leve</v>
      </c>
      <c r="I23" s="127"/>
      <c r="J23" s="127"/>
      <c r="K23" s="127"/>
      <c r="L23" s="127"/>
      <c r="M23" s="127"/>
      <c r="N23" s="125"/>
      <c r="O23" s="125"/>
      <c r="P23" s="127"/>
      <c r="Q23" s="125"/>
      <c r="R23" s="127"/>
      <c r="S23" s="127"/>
      <c r="T23" s="132">
        <f>+IFERROR(IF($B23="Riesgo",R23*S23,IF($B23="Oportunidad",VLOOKUP(R23&amp;" - "&amp;S23,Hoja1!$A$1:$B$25,2,0),0)),0)</f>
        <v>0</v>
      </c>
      <c r="U23" s="127" t="str">
        <f>+IF(T23='Categ-Cap-Imp-Val Oportunidades'!$I$2,'Categ-Cap-Imp-Val Oportunidades'!$J$2,IF(T23='Categ-Cap-Imp-Val Oportunidades'!$I$3,'Categ-Cap-Imp-Val Oportunidades'!$J$3,IF(T23='Categ-Cap-Imp-Val Oportunidades'!$I$4,'Categ-Cap-Imp-Val Oportunidades'!$J$4,IF(T23&lt;0.18,"Leve",IF(AND(T23&gt;=0.18,T23&lt;0.48),"Moderado",IF(T23&gt;=0.48,"Grave",0))))))</f>
        <v>Leve</v>
      </c>
      <c r="V23" s="127"/>
      <c r="W23" s="125"/>
      <c r="X23" s="127"/>
      <c r="Y23" s="127"/>
      <c r="Z23" s="132">
        <f>+IFERROR(IF($B23="Riesgo",X23*Y23,IF($B23="Oportunidad",VLOOKUP(X23&amp;" - "&amp;Y23,Hoja1!$A$1:$B$25,2,0),0)),0)</f>
        <v>0</v>
      </c>
      <c r="AA23" s="127" t="str">
        <f>+IF(Z23='Categ-Cap-Imp-Val Oportunidades'!$I$2,'Categ-Cap-Imp-Val Oportunidades'!$J$2,IF(Z23='Categ-Cap-Imp-Val Oportunidades'!$I$3,'Categ-Cap-Imp-Val Oportunidades'!$J$3,IF(Z23='Categ-Cap-Imp-Val Oportunidades'!$I$4,'Categ-Cap-Imp-Val Oportunidades'!$J$4,IF(Z23&lt;0.18,"Leve",IF(AND(Z23&gt;=0.18,Z23&lt;0.48),"Moderado",IF(Z23&gt;=0.48,"Grave",0))))))</f>
        <v>Leve</v>
      </c>
      <c r="AB23" s="127"/>
      <c r="AC23" s="125"/>
      <c r="AD23" s="127"/>
      <c r="AE23" s="127"/>
      <c r="AF23" s="132">
        <f>+IFERROR(IF($B23="Riesgo",AD23*AE23,IF($B23="Oportunidad",VLOOKUP(AD23&amp;" - "&amp;AE23,Hoja1!$A$1:$B$25,2,0),0)),0)</f>
        <v>0</v>
      </c>
      <c r="AG23" s="127" t="str">
        <f>+IF(AF23='Categ-Cap-Imp-Val Oportunidades'!$I$2,'Categ-Cap-Imp-Val Oportunidades'!$J$2,IF(AF23='Categ-Cap-Imp-Val Oportunidades'!$I$3,'Categ-Cap-Imp-Val Oportunidades'!$J$3,IF(AF23='Categ-Cap-Imp-Val Oportunidades'!$I$4,'Categ-Cap-Imp-Val Oportunidades'!$J$4,IF(AF23&lt;0.18,"Leve",IF(AND(AF23&gt;=0.18,AF23&lt;0.48),"Moderado",IF(AF23&gt;=0.48,"Grave",0))))))</f>
        <v>Leve</v>
      </c>
      <c r="AH23" s="127"/>
      <c r="AI23" s="125"/>
      <c r="AJ23" s="127"/>
      <c r="AK23" s="127"/>
      <c r="AL23" s="132">
        <f>+IFERROR(IF($B23="Riesgo",AJ23*AK23,IF($B23="Oportunidad",VLOOKUP(AJ23&amp;" - "&amp;AK23,Hoja1!$A$1:$B$25,2,0),0)),0)</f>
        <v>0</v>
      </c>
      <c r="AM23" s="127" t="str">
        <f>+IF(AL23='Categ-Cap-Imp-Val Oportunidades'!$I$2,'Categ-Cap-Imp-Val Oportunidades'!$J$2,IF(AL23='Categ-Cap-Imp-Val Oportunidades'!$I$3,'Categ-Cap-Imp-Val Oportunidades'!$J$3,IF(AL23='Categ-Cap-Imp-Val Oportunidades'!$I$4,'Categ-Cap-Imp-Val Oportunidades'!$J$4,IF(AL23&lt;0.18,"Leve",IF(AND(AL23&gt;=0.18,AL23&lt;0.48),"Moderado",IF(AL23&gt;=0.48,"Grave",0))))))</f>
        <v>Leve</v>
      </c>
      <c r="AN23" s="127"/>
      <c r="AO23" s="125"/>
      <c r="AP23" s="127"/>
      <c r="AQ23" s="127"/>
      <c r="AR23" s="132">
        <f>+IFERROR(IF($B23="Riesgo",AP23*AQ23,IF($B23="Oportunidad",VLOOKUP(AP23&amp;" - "&amp;AQ23,Hoja1!$A$1:$B$25,2,0),0)),0)</f>
        <v>0</v>
      </c>
      <c r="AS23" s="127" t="str">
        <f>+IF(AR23='Categ-Cap-Imp-Val Oportunidades'!$I$2,'Categ-Cap-Imp-Val Oportunidades'!$J$2,IF(AR23='Categ-Cap-Imp-Val Oportunidades'!$I$3,'Categ-Cap-Imp-Val Oportunidades'!$J$3,IF(AR23='Categ-Cap-Imp-Val Oportunidades'!$I$4,'Categ-Cap-Imp-Val Oportunidades'!$J$4,IF(AR23&lt;0.18,"Leve",IF(AND(AR23&gt;=0.18,AR23&lt;0.48),"Moderado",IF(AR23&gt;=0.48,"Grave",0))))))</f>
        <v>Leve</v>
      </c>
      <c r="AT23" s="127"/>
      <c r="AU23" s="125"/>
      <c r="AV23" s="127"/>
      <c r="AW23" s="127"/>
      <c r="AX23" s="132">
        <f>+IFERROR(IF($B23="Riesgo",AV23*AW23,IF($B23="Oportunidad",VLOOKUP(AV23&amp;" - "&amp;AW23,Hoja1!$A$1:$B$25,2,0),0)),0)</f>
        <v>0</v>
      </c>
      <c r="AY23" s="127" t="str">
        <f>+IF(AX23='Categ-Cap-Imp-Val Oportunidades'!$I$2,'Categ-Cap-Imp-Val Oportunidades'!$J$2,IF(AX23='Categ-Cap-Imp-Val Oportunidades'!$I$3,'Categ-Cap-Imp-Val Oportunidades'!$J$3,IF(AX23='Categ-Cap-Imp-Val Oportunidades'!$I$4,'Categ-Cap-Imp-Val Oportunidades'!$J$4,IF(AX23&lt;0.18,"Leve",IF(AND(AX23&gt;=0.18,AX23&lt;0.48),"Moderado",IF(AX23&gt;=0.48,"Grave",0))))))</f>
        <v>Leve</v>
      </c>
      <c r="AZ23" s="127"/>
      <c r="BA23" s="125"/>
      <c r="BB23" s="127"/>
      <c r="BC23" s="127"/>
      <c r="BD23" s="132">
        <f>+IFERROR(IF($B23="Riesgo",BB23*BC23,IF($B23="Oportunidad",VLOOKUP(BB23&amp;" - "&amp;BC23,Hoja1!$A$1:$B$25,2,0),0)),0)</f>
        <v>0</v>
      </c>
      <c r="BE23" s="127" t="str">
        <f>+IF(BD23='Categ-Cap-Imp-Val Oportunidades'!$I$2,'Categ-Cap-Imp-Val Oportunidades'!$J$2,IF(BD23='Categ-Cap-Imp-Val Oportunidades'!$I$3,'Categ-Cap-Imp-Val Oportunidades'!$J$3,IF(BD23='Categ-Cap-Imp-Val Oportunidades'!$I$4,'Categ-Cap-Imp-Val Oportunidades'!$J$4,IF(BD23&lt;0.18,"Leve",IF(AND(BD23&gt;=0.18,BD23&lt;0.48),"Moderado",IF(BD23&gt;=0.48,"Grave",0))))))</f>
        <v>Leve</v>
      </c>
      <c r="BF23" s="127"/>
      <c r="BG23" s="125"/>
      <c r="BH23" s="127"/>
      <c r="BI23" s="127"/>
      <c r="BJ23" s="132">
        <f>+IFERROR(IF($B23="Riesgo",BH23*BI23,IF($B23="Oportunidad",VLOOKUP(BH23&amp;" - "&amp;BI23,Hoja1!$A$1:$B$25,2,0),0)),0)</f>
        <v>0</v>
      </c>
      <c r="BK23" s="127" t="str">
        <f>+IF(BJ23='Categ-Cap-Imp-Val Oportunidades'!$I$2,'Categ-Cap-Imp-Val Oportunidades'!$J$2,IF(BJ23='Categ-Cap-Imp-Val Oportunidades'!$I$3,'Categ-Cap-Imp-Val Oportunidades'!$J$3,IF(BJ23='Categ-Cap-Imp-Val Oportunidades'!$I$4,'Categ-Cap-Imp-Val Oportunidades'!$J$4,IF(BJ23&lt;0.18,"Leve",IF(AND(BJ23&gt;=0.18,BJ23&lt;0.48),"Moderado",IF(BJ23&gt;=0.48,"Grave",0))))))</f>
        <v>Leve</v>
      </c>
      <c r="BL23" s="127"/>
      <c r="BM23" s="125"/>
      <c r="BN23" s="127"/>
      <c r="BO23" s="127"/>
      <c r="BP23" s="132">
        <f>+IFERROR(IF($B23="Riesgo",BN23*BO23,IF($B23="Oportunidad",VLOOKUP(BN23&amp;" - "&amp;BO23,Hoja1!$A$1:$B$25,2,0),0)),0)</f>
        <v>0</v>
      </c>
      <c r="BQ23" s="127" t="str">
        <f>+IF(BP23='Categ-Cap-Imp-Val Oportunidades'!$I$2,'Categ-Cap-Imp-Val Oportunidades'!$J$2,IF(BP23='Categ-Cap-Imp-Val Oportunidades'!$I$3,'Categ-Cap-Imp-Val Oportunidades'!$J$3,IF(BP23='Categ-Cap-Imp-Val Oportunidades'!$I$4,'Categ-Cap-Imp-Val Oportunidades'!$J$4,IF(BP23&lt;0.18,"Leve",IF(AND(BP23&gt;=0.18,BP23&lt;0.48),"Moderado",IF(BP23&gt;=0.48,"Grave",0))))))</f>
        <v>Leve</v>
      </c>
      <c r="BR23" s="127"/>
      <c r="BS23" s="125"/>
      <c r="BT23" s="127"/>
      <c r="BU23" s="127"/>
      <c r="BV23" s="132">
        <f>+IFERROR(IF($B23="Riesgo",BT23*BU23,IF($B23="Oportunidad",VLOOKUP(BT23&amp;" - "&amp;BU23,Hoja1!$A$1:$B$25,2,0),0)),0)</f>
        <v>0</v>
      </c>
      <c r="BW23" s="127" t="str">
        <f>+IF(BV23='Categ-Cap-Imp-Val Oportunidades'!$I$2,'Categ-Cap-Imp-Val Oportunidades'!$J$2,IF(BV23='Categ-Cap-Imp-Val Oportunidades'!$I$3,'Categ-Cap-Imp-Val Oportunidades'!$J$3,IF(BV23='Categ-Cap-Imp-Val Oportunidades'!$I$4,'Categ-Cap-Imp-Val Oportunidades'!$J$4,IF(BV23&lt;0.18,"Leve",IF(AND(BV23&gt;=0.18,BV23&lt;0.48),"Moderado",IF(BV23&gt;=0.48,"Grave",0))))))</f>
        <v>Leve</v>
      </c>
      <c r="BX23" s="127"/>
      <c r="BY23" s="125"/>
    </row>
    <row r="24" spans="1:77" s="93" customFormat="1" ht="14.25" x14ac:dyDescent="0.2">
      <c r="A24" s="124"/>
      <c r="B24" s="124"/>
      <c r="C24" s="125"/>
      <c r="D24" s="126"/>
      <c r="E24" s="127"/>
      <c r="F24" s="127"/>
      <c r="G24" s="128">
        <f>+IFERROR(IF($B24="Riesgo",E24*F24,IF($B24="Oportunidad",VLOOKUP(E24&amp;" - "&amp;F24,Hoja1!$A$1:$B$25,2,0),0)),0)</f>
        <v>0</v>
      </c>
      <c r="H24" s="127" t="str">
        <f>+IF(G24='Categ-Cap-Imp-Val Oportunidades'!$I$2,'Categ-Cap-Imp-Val Oportunidades'!$J$2,IF(G24='Categ-Cap-Imp-Val Oportunidades'!$I$3,'Categ-Cap-Imp-Val Oportunidades'!$J$3,IF(G24='Categ-Cap-Imp-Val Oportunidades'!$I$4,'Categ-Cap-Imp-Val Oportunidades'!$J$4,IF(G24&lt;0.18,"Leve",IF(AND(G24&gt;=0.18,G24&lt;0.48),"Moderado",IF(G24&gt;=0.48,"Grave",0))))))</f>
        <v>Leve</v>
      </c>
      <c r="I24" s="127"/>
      <c r="J24" s="127"/>
      <c r="K24" s="127"/>
      <c r="L24" s="127"/>
      <c r="M24" s="127"/>
      <c r="N24" s="125"/>
      <c r="O24" s="125"/>
      <c r="P24" s="127"/>
      <c r="Q24" s="125"/>
      <c r="R24" s="127"/>
      <c r="S24" s="127"/>
      <c r="T24" s="132">
        <f>+IFERROR(IF($B24="Riesgo",R24*S24,IF($B24="Oportunidad",VLOOKUP(R24&amp;" - "&amp;S24,Hoja1!$A$1:$B$25,2,0),0)),0)</f>
        <v>0</v>
      </c>
      <c r="U24" s="127" t="str">
        <f>+IF(T24='Categ-Cap-Imp-Val Oportunidades'!$I$2,'Categ-Cap-Imp-Val Oportunidades'!$J$2,IF(T24='Categ-Cap-Imp-Val Oportunidades'!$I$3,'Categ-Cap-Imp-Val Oportunidades'!$J$3,IF(T24='Categ-Cap-Imp-Val Oportunidades'!$I$4,'Categ-Cap-Imp-Val Oportunidades'!$J$4,IF(T24&lt;0.18,"Leve",IF(AND(T24&gt;=0.18,T24&lt;0.48),"Moderado",IF(T24&gt;=0.48,"Grave",0))))))</f>
        <v>Leve</v>
      </c>
      <c r="V24" s="127"/>
      <c r="W24" s="125"/>
      <c r="X24" s="127"/>
      <c r="Y24" s="127"/>
      <c r="Z24" s="132">
        <f>+IFERROR(IF($B24="Riesgo",X24*Y24,IF($B24="Oportunidad",VLOOKUP(X24&amp;" - "&amp;Y24,Hoja1!$A$1:$B$25,2,0),0)),0)</f>
        <v>0</v>
      </c>
      <c r="AA24" s="127" t="str">
        <f>+IF(Z24='Categ-Cap-Imp-Val Oportunidades'!$I$2,'Categ-Cap-Imp-Val Oportunidades'!$J$2,IF(Z24='Categ-Cap-Imp-Val Oportunidades'!$I$3,'Categ-Cap-Imp-Val Oportunidades'!$J$3,IF(Z24='Categ-Cap-Imp-Val Oportunidades'!$I$4,'Categ-Cap-Imp-Val Oportunidades'!$J$4,IF(Z24&lt;0.18,"Leve",IF(AND(Z24&gt;=0.18,Z24&lt;0.48),"Moderado",IF(Z24&gt;=0.48,"Grave",0))))))</f>
        <v>Leve</v>
      </c>
      <c r="AB24" s="127"/>
      <c r="AC24" s="125"/>
      <c r="AD24" s="127"/>
      <c r="AE24" s="127"/>
      <c r="AF24" s="132">
        <f>+IFERROR(IF($B24="Riesgo",AD24*AE24,IF($B24="Oportunidad",VLOOKUP(AD24&amp;" - "&amp;AE24,Hoja1!$A$1:$B$25,2,0),0)),0)</f>
        <v>0</v>
      </c>
      <c r="AG24" s="127" t="str">
        <f>+IF(AF24='Categ-Cap-Imp-Val Oportunidades'!$I$2,'Categ-Cap-Imp-Val Oportunidades'!$J$2,IF(AF24='Categ-Cap-Imp-Val Oportunidades'!$I$3,'Categ-Cap-Imp-Val Oportunidades'!$J$3,IF(AF24='Categ-Cap-Imp-Val Oportunidades'!$I$4,'Categ-Cap-Imp-Val Oportunidades'!$J$4,IF(AF24&lt;0.18,"Leve",IF(AND(AF24&gt;=0.18,AF24&lt;0.48),"Moderado",IF(AF24&gt;=0.48,"Grave",0))))))</f>
        <v>Leve</v>
      </c>
      <c r="AH24" s="127"/>
      <c r="AI24" s="125"/>
      <c r="AJ24" s="127"/>
      <c r="AK24" s="127"/>
      <c r="AL24" s="132">
        <f>+IFERROR(IF($B24="Riesgo",AJ24*AK24,IF($B24="Oportunidad",VLOOKUP(AJ24&amp;" - "&amp;AK24,Hoja1!$A$1:$B$25,2,0),0)),0)</f>
        <v>0</v>
      </c>
      <c r="AM24" s="127" t="str">
        <f>+IF(AL24='Categ-Cap-Imp-Val Oportunidades'!$I$2,'Categ-Cap-Imp-Val Oportunidades'!$J$2,IF(AL24='Categ-Cap-Imp-Val Oportunidades'!$I$3,'Categ-Cap-Imp-Val Oportunidades'!$J$3,IF(AL24='Categ-Cap-Imp-Val Oportunidades'!$I$4,'Categ-Cap-Imp-Val Oportunidades'!$J$4,IF(AL24&lt;0.18,"Leve",IF(AND(AL24&gt;=0.18,AL24&lt;0.48),"Moderado",IF(AL24&gt;=0.48,"Grave",0))))))</f>
        <v>Leve</v>
      </c>
      <c r="AN24" s="127"/>
      <c r="AO24" s="125"/>
      <c r="AP24" s="127"/>
      <c r="AQ24" s="127"/>
      <c r="AR24" s="132">
        <f>+IFERROR(IF($B24="Riesgo",AP24*AQ24,IF($B24="Oportunidad",VLOOKUP(AP24&amp;" - "&amp;AQ24,Hoja1!$A$1:$B$25,2,0),0)),0)</f>
        <v>0</v>
      </c>
      <c r="AS24" s="127" t="str">
        <f>+IF(AR24='Categ-Cap-Imp-Val Oportunidades'!$I$2,'Categ-Cap-Imp-Val Oportunidades'!$J$2,IF(AR24='Categ-Cap-Imp-Val Oportunidades'!$I$3,'Categ-Cap-Imp-Val Oportunidades'!$J$3,IF(AR24='Categ-Cap-Imp-Val Oportunidades'!$I$4,'Categ-Cap-Imp-Val Oportunidades'!$J$4,IF(AR24&lt;0.18,"Leve",IF(AND(AR24&gt;=0.18,AR24&lt;0.48),"Moderado",IF(AR24&gt;=0.48,"Grave",0))))))</f>
        <v>Leve</v>
      </c>
      <c r="AT24" s="127"/>
      <c r="AU24" s="125"/>
      <c r="AV24" s="127"/>
      <c r="AW24" s="127"/>
      <c r="AX24" s="132">
        <f>+IFERROR(IF($B24="Riesgo",AV24*AW24,IF($B24="Oportunidad",VLOOKUP(AV24&amp;" - "&amp;AW24,Hoja1!$A$1:$B$25,2,0),0)),0)</f>
        <v>0</v>
      </c>
      <c r="AY24" s="127" t="str">
        <f>+IF(AX24='Categ-Cap-Imp-Val Oportunidades'!$I$2,'Categ-Cap-Imp-Val Oportunidades'!$J$2,IF(AX24='Categ-Cap-Imp-Val Oportunidades'!$I$3,'Categ-Cap-Imp-Val Oportunidades'!$J$3,IF(AX24='Categ-Cap-Imp-Val Oportunidades'!$I$4,'Categ-Cap-Imp-Val Oportunidades'!$J$4,IF(AX24&lt;0.18,"Leve",IF(AND(AX24&gt;=0.18,AX24&lt;0.48),"Moderado",IF(AX24&gt;=0.48,"Grave",0))))))</f>
        <v>Leve</v>
      </c>
      <c r="AZ24" s="127"/>
      <c r="BA24" s="125"/>
      <c r="BB24" s="127"/>
      <c r="BC24" s="127"/>
      <c r="BD24" s="132">
        <f>+IFERROR(IF($B24="Riesgo",BB24*BC24,IF($B24="Oportunidad",VLOOKUP(BB24&amp;" - "&amp;BC24,Hoja1!$A$1:$B$25,2,0),0)),0)</f>
        <v>0</v>
      </c>
      <c r="BE24" s="127" t="str">
        <f>+IF(BD24='Categ-Cap-Imp-Val Oportunidades'!$I$2,'Categ-Cap-Imp-Val Oportunidades'!$J$2,IF(BD24='Categ-Cap-Imp-Val Oportunidades'!$I$3,'Categ-Cap-Imp-Val Oportunidades'!$J$3,IF(BD24='Categ-Cap-Imp-Val Oportunidades'!$I$4,'Categ-Cap-Imp-Val Oportunidades'!$J$4,IF(BD24&lt;0.18,"Leve",IF(AND(BD24&gt;=0.18,BD24&lt;0.48),"Moderado",IF(BD24&gt;=0.48,"Grave",0))))))</f>
        <v>Leve</v>
      </c>
      <c r="BF24" s="127"/>
      <c r="BG24" s="125"/>
      <c r="BH24" s="127"/>
      <c r="BI24" s="127"/>
      <c r="BJ24" s="132">
        <f>+IFERROR(IF($B24="Riesgo",BH24*BI24,IF($B24="Oportunidad",VLOOKUP(BH24&amp;" - "&amp;BI24,Hoja1!$A$1:$B$25,2,0),0)),0)</f>
        <v>0</v>
      </c>
      <c r="BK24" s="127" t="str">
        <f>+IF(BJ24='Categ-Cap-Imp-Val Oportunidades'!$I$2,'Categ-Cap-Imp-Val Oportunidades'!$J$2,IF(BJ24='Categ-Cap-Imp-Val Oportunidades'!$I$3,'Categ-Cap-Imp-Val Oportunidades'!$J$3,IF(BJ24='Categ-Cap-Imp-Val Oportunidades'!$I$4,'Categ-Cap-Imp-Val Oportunidades'!$J$4,IF(BJ24&lt;0.18,"Leve",IF(AND(BJ24&gt;=0.18,BJ24&lt;0.48),"Moderado",IF(BJ24&gt;=0.48,"Grave",0))))))</f>
        <v>Leve</v>
      </c>
      <c r="BL24" s="127"/>
      <c r="BM24" s="125"/>
      <c r="BN24" s="127"/>
      <c r="BO24" s="127"/>
      <c r="BP24" s="132">
        <f>+IFERROR(IF($B24="Riesgo",BN24*BO24,IF($B24="Oportunidad",VLOOKUP(BN24&amp;" - "&amp;BO24,Hoja1!$A$1:$B$25,2,0),0)),0)</f>
        <v>0</v>
      </c>
      <c r="BQ24" s="127" t="str">
        <f>+IF(BP24='Categ-Cap-Imp-Val Oportunidades'!$I$2,'Categ-Cap-Imp-Val Oportunidades'!$J$2,IF(BP24='Categ-Cap-Imp-Val Oportunidades'!$I$3,'Categ-Cap-Imp-Val Oportunidades'!$J$3,IF(BP24='Categ-Cap-Imp-Val Oportunidades'!$I$4,'Categ-Cap-Imp-Val Oportunidades'!$J$4,IF(BP24&lt;0.18,"Leve",IF(AND(BP24&gt;=0.18,BP24&lt;0.48),"Moderado",IF(BP24&gt;=0.48,"Grave",0))))))</f>
        <v>Leve</v>
      </c>
      <c r="BR24" s="127"/>
      <c r="BS24" s="125"/>
      <c r="BT24" s="127"/>
      <c r="BU24" s="127"/>
      <c r="BV24" s="132">
        <f>+IFERROR(IF($B24="Riesgo",BT24*BU24,IF($B24="Oportunidad",VLOOKUP(BT24&amp;" - "&amp;BU24,Hoja1!$A$1:$B$25,2,0),0)),0)</f>
        <v>0</v>
      </c>
      <c r="BW24" s="127" t="str">
        <f>+IF(BV24='Categ-Cap-Imp-Val Oportunidades'!$I$2,'Categ-Cap-Imp-Val Oportunidades'!$J$2,IF(BV24='Categ-Cap-Imp-Val Oportunidades'!$I$3,'Categ-Cap-Imp-Val Oportunidades'!$J$3,IF(BV24='Categ-Cap-Imp-Val Oportunidades'!$I$4,'Categ-Cap-Imp-Val Oportunidades'!$J$4,IF(BV24&lt;0.18,"Leve",IF(AND(BV24&gt;=0.18,BV24&lt;0.48),"Moderado",IF(BV24&gt;=0.48,"Grave",0))))))</f>
        <v>Leve</v>
      </c>
      <c r="BX24" s="127"/>
      <c r="BY24" s="125"/>
    </row>
    <row r="25" spans="1:77" s="93" customFormat="1" ht="14.25" x14ac:dyDescent="0.2">
      <c r="A25" s="124"/>
      <c r="B25" s="124"/>
      <c r="C25" s="125"/>
      <c r="D25" s="126"/>
      <c r="E25" s="127"/>
      <c r="F25" s="127"/>
      <c r="G25" s="128">
        <f>+IFERROR(IF($B25="Riesgo",E25*F25,IF($B25="Oportunidad",VLOOKUP(E25&amp;" - "&amp;F25,Hoja1!$A$1:$B$25,2,0),0)),0)</f>
        <v>0</v>
      </c>
      <c r="H25" s="127" t="str">
        <f>+IF(G25='Categ-Cap-Imp-Val Oportunidades'!$I$2,'Categ-Cap-Imp-Val Oportunidades'!$J$2,IF(G25='Categ-Cap-Imp-Val Oportunidades'!$I$3,'Categ-Cap-Imp-Val Oportunidades'!$J$3,IF(G25='Categ-Cap-Imp-Val Oportunidades'!$I$4,'Categ-Cap-Imp-Val Oportunidades'!$J$4,IF(G25&lt;0.18,"Leve",IF(AND(G25&gt;=0.18,G25&lt;0.48),"Moderado",IF(G25&gt;=0.48,"Grave",0))))))</f>
        <v>Leve</v>
      </c>
      <c r="I25" s="127"/>
      <c r="J25" s="127"/>
      <c r="K25" s="127"/>
      <c r="L25" s="127"/>
      <c r="M25" s="127"/>
      <c r="N25" s="125"/>
      <c r="O25" s="125"/>
      <c r="P25" s="134"/>
      <c r="Q25" s="125"/>
      <c r="R25" s="127"/>
      <c r="S25" s="127"/>
      <c r="T25" s="132">
        <f>+IFERROR(IF($B25="Riesgo",R25*S25,IF($B25="Oportunidad",VLOOKUP(R25&amp;" - "&amp;S25,Hoja1!$A$1:$B$25,2,0),0)),0)</f>
        <v>0</v>
      </c>
      <c r="U25" s="127" t="str">
        <f>+IF(T25='Categ-Cap-Imp-Val Oportunidades'!$I$2,'Categ-Cap-Imp-Val Oportunidades'!$J$2,IF(T25='Categ-Cap-Imp-Val Oportunidades'!$I$3,'Categ-Cap-Imp-Val Oportunidades'!$J$3,IF(T25='Categ-Cap-Imp-Val Oportunidades'!$I$4,'Categ-Cap-Imp-Val Oportunidades'!$J$4,IF(T25&lt;0.18,"Leve",IF(AND(T25&gt;=0.18,T25&lt;0.48),"Moderado",IF(T25&gt;=0.48,"Grave",0))))))</f>
        <v>Leve</v>
      </c>
      <c r="V25" s="127"/>
      <c r="W25" s="125"/>
      <c r="X25" s="127"/>
      <c r="Y25" s="127"/>
      <c r="Z25" s="132">
        <f>+IFERROR(IF($B25="Riesgo",X25*Y25,IF($B25="Oportunidad",VLOOKUP(X25&amp;" - "&amp;Y25,Hoja1!$A$1:$B$25,2,0),0)),0)</f>
        <v>0</v>
      </c>
      <c r="AA25" s="127" t="str">
        <f>+IF(Z25='Categ-Cap-Imp-Val Oportunidades'!$I$2,'Categ-Cap-Imp-Val Oportunidades'!$J$2,IF(Z25='Categ-Cap-Imp-Val Oportunidades'!$I$3,'Categ-Cap-Imp-Val Oportunidades'!$J$3,IF(Z25='Categ-Cap-Imp-Val Oportunidades'!$I$4,'Categ-Cap-Imp-Val Oportunidades'!$J$4,IF(Z25&lt;0.18,"Leve",IF(AND(Z25&gt;=0.18,Z25&lt;0.48),"Moderado",IF(Z25&gt;=0.48,"Grave",0))))))</f>
        <v>Leve</v>
      </c>
      <c r="AB25" s="127"/>
      <c r="AC25" s="125"/>
      <c r="AD25" s="127"/>
      <c r="AE25" s="127"/>
      <c r="AF25" s="132">
        <f>+IFERROR(IF($B25="Riesgo",AD25*AE25,IF($B25="Oportunidad",VLOOKUP(AD25&amp;" - "&amp;AE25,Hoja1!$A$1:$B$25,2,0),0)),0)</f>
        <v>0</v>
      </c>
      <c r="AG25" s="127" t="str">
        <f>+IF(AF25='Categ-Cap-Imp-Val Oportunidades'!$I$2,'Categ-Cap-Imp-Val Oportunidades'!$J$2,IF(AF25='Categ-Cap-Imp-Val Oportunidades'!$I$3,'Categ-Cap-Imp-Val Oportunidades'!$J$3,IF(AF25='Categ-Cap-Imp-Val Oportunidades'!$I$4,'Categ-Cap-Imp-Val Oportunidades'!$J$4,IF(AF25&lt;0.18,"Leve",IF(AND(AF25&gt;=0.18,AF25&lt;0.48),"Moderado",IF(AF25&gt;=0.48,"Grave",0))))))</f>
        <v>Leve</v>
      </c>
      <c r="AH25" s="127"/>
      <c r="AI25" s="125"/>
      <c r="AJ25" s="127"/>
      <c r="AK25" s="127"/>
      <c r="AL25" s="132">
        <f>+IFERROR(IF($B25="Riesgo",AJ25*AK25,IF($B25="Oportunidad",VLOOKUP(AJ25&amp;" - "&amp;AK25,Hoja1!$A$1:$B$25,2,0),0)),0)</f>
        <v>0</v>
      </c>
      <c r="AM25" s="127" t="str">
        <f>+IF(AL25='Categ-Cap-Imp-Val Oportunidades'!$I$2,'Categ-Cap-Imp-Val Oportunidades'!$J$2,IF(AL25='Categ-Cap-Imp-Val Oportunidades'!$I$3,'Categ-Cap-Imp-Val Oportunidades'!$J$3,IF(AL25='Categ-Cap-Imp-Val Oportunidades'!$I$4,'Categ-Cap-Imp-Val Oportunidades'!$J$4,IF(AL25&lt;0.18,"Leve",IF(AND(AL25&gt;=0.18,AL25&lt;0.48),"Moderado",IF(AL25&gt;=0.48,"Grave",0))))))</f>
        <v>Leve</v>
      </c>
      <c r="AN25" s="127"/>
      <c r="AO25" s="125"/>
      <c r="AP25" s="127"/>
      <c r="AQ25" s="127"/>
      <c r="AR25" s="132">
        <f>+IFERROR(IF($B25="Riesgo",AP25*AQ25,IF($B25="Oportunidad",VLOOKUP(AP25&amp;" - "&amp;AQ25,Hoja1!$A$1:$B$25,2,0),0)),0)</f>
        <v>0</v>
      </c>
      <c r="AS25" s="127" t="str">
        <f>+IF(AR25='Categ-Cap-Imp-Val Oportunidades'!$I$2,'Categ-Cap-Imp-Val Oportunidades'!$J$2,IF(AR25='Categ-Cap-Imp-Val Oportunidades'!$I$3,'Categ-Cap-Imp-Val Oportunidades'!$J$3,IF(AR25='Categ-Cap-Imp-Val Oportunidades'!$I$4,'Categ-Cap-Imp-Val Oportunidades'!$J$4,IF(AR25&lt;0.18,"Leve",IF(AND(AR25&gt;=0.18,AR25&lt;0.48),"Moderado",IF(AR25&gt;=0.48,"Grave",0))))))</f>
        <v>Leve</v>
      </c>
      <c r="AT25" s="127"/>
      <c r="AU25" s="125"/>
      <c r="AV25" s="127"/>
      <c r="AW25" s="127"/>
      <c r="AX25" s="132">
        <f>+IFERROR(IF($B25="Riesgo",AV25*AW25,IF($B25="Oportunidad",VLOOKUP(AV25&amp;" - "&amp;AW25,Hoja1!$A$1:$B$25,2,0),0)),0)</f>
        <v>0</v>
      </c>
      <c r="AY25" s="127" t="str">
        <f>+IF(AX25='Categ-Cap-Imp-Val Oportunidades'!$I$2,'Categ-Cap-Imp-Val Oportunidades'!$J$2,IF(AX25='Categ-Cap-Imp-Val Oportunidades'!$I$3,'Categ-Cap-Imp-Val Oportunidades'!$J$3,IF(AX25='Categ-Cap-Imp-Val Oportunidades'!$I$4,'Categ-Cap-Imp-Val Oportunidades'!$J$4,IF(AX25&lt;0.18,"Leve",IF(AND(AX25&gt;=0.18,AX25&lt;0.48),"Moderado",IF(AX25&gt;=0.48,"Grave",0))))))</f>
        <v>Leve</v>
      </c>
      <c r="AZ25" s="127"/>
      <c r="BA25" s="125"/>
      <c r="BB25" s="127"/>
      <c r="BC25" s="127"/>
      <c r="BD25" s="132">
        <f>+IFERROR(IF($B25="Riesgo",BB25*BC25,IF($B25="Oportunidad",VLOOKUP(BB25&amp;" - "&amp;BC25,Hoja1!$A$1:$B$25,2,0),0)),0)</f>
        <v>0</v>
      </c>
      <c r="BE25" s="127" t="str">
        <f>+IF(BD25='Categ-Cap-Imp-Val Oportunidades'!$I$2,'Categ-Cap-Imp-Val Oportunidades'!$J$2,IF(BD25='Categ-Cap-Imp-Val Oportunidades'!$I$3,'Categ-Cap-Imp-Val Oportunidades'!$J$3,IF(BD25='Categ-Cap-Imp-Val Oportunidades'!$I$4,'Categ-Cap-Imp-Val Oportunidades'!$J$4,IF(BD25&lt;0.18,"Leve",IF(AND(BD25&gt;=0.18,BD25&lt;0.48),"Moderado",IF(BD25&gt;=0.48,"Grave",0))))))</f>
        <v>Leve</v>
      </c>
      <c r="BF25" s="127"/>
      <c r="BG25" s="125"/>
      <c r="BH25" s="127"/>
      <c r="BI25" s="127"/>
      <c r="BJ25" s="132">
        <f>+IFERROR(IF($B25="Riesgo",BH25*BI25,IF($B25="Oportunidad",VLOOKUP(BH25&amp;" - "&amp;BI25,Hoja1!$A$1:$B$25,2,0),0)),0)</f>
        <v>0</v>
      </c>
      <c r="BK25" s="127" t="str">
        <f>+IF(BJ25='Categ-Cap-Imp-Val Oportunidades'!$I$2,'Categ-Cap-Imp-Val Oportunidades'!$J$2,IF(BJ25='Categ-Cap-Imp-Val Oportunidades'!$I$3,'Categ-Cap-Imp-Val Oportunidades'!$J$3,IF(BJ25='Categ-Cap-Imp-Val Oportunidades'!$I$4,'Categ-Cap-Imp-Val Oportunidades'!$J$4,IF(BJ25&lt;0.18,"Leve",IF(AND(BJ25&gt;=0.18,BJ25&lt;0.48),"Moderado",IF(BJ25&gt;=0.48,"Grave",0))))))</f>
        <v>Leve</v>
      </c>
      <c r="BL25" s="127"/>
      <c r="BM25" s="125"/>
      <c r="BN25" s="127"/>
      <c r="BO25" s="127"/>
      <c r="BP25" s="132">
        <f>+IFERROR(IF($B25="Riesgo",BN25*BO25,IF($B25="Oportunidad",VLOOKUP(BN25&amp;" - "&amp;BO25,Hoja1!$A$1:$B$25,2,0),0)),0)</f>
        <v>0</v>
      </c>
      <c r="BQ25" s="127" t="str">
        <f>+IF(BP25='Categ-Cap-Imp-Val Oportunidades'!$I$2,'Categ-Cap-Imp-Val Oportunidades'!$J$2,IF(BP25='Categ-Cap-Imp-Val Oportunidades'!$I$3,'Categ-Cap-Imp-Val Oportunidades'!$J$3,IF(BP25='Categ-Cap-Imp-Val Oportunidades'!$I$4,'Categ-Cap-Imp-Val Oportunidades'!$J$4,IF(BP25&lt;0.18,"Leve",IF(AND(BP25&gt;=0.18,BP25&lt;0.48),"Moderado",IF(BP25&gt;=0.48,"Grave",0))))))</f>
        <v>Leve</v>
      </c>
      <c r="BR25" s="127"/>
      <c r="BS25" s="125"/>
      <c r="BT25" s="127"/>
      <c r="BU25" s="127"/>
      <c r="BV25" s="132">
        <f>+IFERROR(IF($B25="Riesgo",BT25*BU25,IF($B25="Oportunidad",VLOOKUP(BT25&amp;" - "&amp;BU25,Hoja1!$A$1:$B$25,2,0),0)),0)</f>
        <v>0</v>
      </c>
      <c r="BW25" s="127" t="str">
        <f>+IF(BV25='Categ-Cap-Imp-Val Oportunidades'!$I$2,'Categ-Cap-Imp-Val Oportunidades'!$J$2,IF(BV25='Categ-Cap-Imp-Val Oportunidades'!$I$3,'Categ-Cap-Imp-Val Oportunidades'!$J$3,IF(BV25='Categ-Cap-Imp-Val Oportunidades'!$I$4,'Categ-Cap-Imp-Val Oportunidades'!$J$4,IF(BV25&lt;0.18,"Leve",IF(AND(BV25&gt;=0.18,BV25&lt;0.48),"Moderado",IF(BV25&gt;=0.48,"Grave",0))))))</f>
        <v>Leve</v>
      </c>
      <c r="BX25" s="127"/>
      <c r="BY25" s="125"/>
    </row>
    <row r="26" spans="1:77" s="93" customFormat="1" ht="14.25" x14ac:dyDescent="0.2">
      <c r="A26" s="124"/>
      <c r="B26" s="124"/>
      <c r="C26" s="125"/>
      <c r="D26" s="126"/>
      <c r="E26" s="127"/>
      <c r="F26" s="127"/>
      <c r="G26" s="128">
        <f>+IFERROR(IF($B26="Riesgo",E26*F26,IF($B26="Oportunidad",VLOOKUP(E26&amp;" - "&amp;F26,Hoja1!$A$1:$B$25,2,0),0)),0)</f>
        <v>0</v>
      </c>
      <c r="H26" s="127" t="str">
        <f>+IF(G26='Categ-Cap-Imp-Val Oportunidades'!$I$2,'Categ-Cap-Imp-Val Oportunidades'!$J$2,IF(G26='Categ-Cap-Imp-Val Oportunidades'!$I$3,'Categ-Cap-Imp-Val Oportunidades'!$J$3,IF(G26='Categ-Cap-Imp-Val Oportunidades'!$I$4,'Categ-Cap-Imp-Val Oportunidades'!$J$4,IF(G26&lt;0.18,"Leve",IF(AND(G26&gt;=0.18,G26&lt;0.48),"Moderado",IF(G26&gt;=0.48,"Grave",0))))))</f>
        <v>Leve</v>
      </c>
      <c r="I26" s="127"/>
      <c r="J26" s="127"/>
      <c r="K26" s="127"/>
      <c r="L26" s="127"/>
      <c r="M26" s="127"/>
      <c r="N26" s="125"/>
      <c r="O26" s="125"/>
      <c r="P26" s="127"/>
      <c r="Q26" s="125"/>
      <c r="R26" s="127"/>
      <c r="S26" s="127"/>
      <c r="T26" s="132">
        <f>+IFERROR(IF($B26="Riesgo",R26*S26,IF($B26="Oportunidad",VLOOKUP(R26&amp;" - "&amp;S26,Hoja1!$A$1:$B$25,2,0),0)),0)</f>
        <v>0</v>
      </c>
      <c r="U26" s="127" t="str">
        <f>+IF(T26='Categ-Cap-Imp-Val Oportunidades'!$I$2,'Categ-Cap-Imp-Val Oportunidades'!$J$2,IF(T26='Categ-Cap-Imp-Val Oportunidades'!$I$3,'Categ-Cap-Imp-Val Oportunidades'!$J$3,IF(T26='Categ-Cap-Imp-Val Oportunidades'!$I$4,'Categ-Cap-Imp-Val Oportunidades'!$J$4,IF(T26&lt;0.18,"Leve",IF(AND(T26&gt;=0.18,T26&lt;0.48),"Moderado",IF(T26&gt;=0.48,"Grave",0))))))</f>
        <v>Leve</v>
      </c>
      <c r="V26" s="127"/>
      <c r="W26" s="125"/>
      <c r="X26" s="127"/>
      <c r="Y26" s="127"/>
      <c r="Z26" s="132">
        <f>+IFERROR(IF($B26="Riesgo",X26*Y26,IF($B26="Oportunidad",VLOOKUP(X26&amp;" - "&amp;Y26,Hoja1!$A$1:$B$25,2,0),0)),0)</f>
        <v>0</v>
      </c>
      <c r="AA26" s="127" t="str">
        <f>+IF(Z26='Categ-Cap-Imp-Val Oportunidades'!$I$2,'Categ-Cap-Imp-Val Oportunidades'!$J$2,IF(Z26='Categ-Cap-Imp-Val Oportunidades'!$I$3,'Categ-Cap-Imp-Val Oportunidades'!$J$3,IF(Z26='Categ-Cap-Imp-Val Oportunidades'!$I$4,'Categ-Cap-Imp-Val Oportunidades'!$J$4,IF(Z26&lt;0.18,"Leve",IF(AND(Z26&gt;=0.18,Z26&lt;0.48),"Moderado",IF(Z26&gt;=0.48,"Grave",0))))))</f>
        <v>Leve</v>
      </c>
      <c r="AB26" s="127"/>
      <c r="AC26" s="125"/>
      <c r="AD26" s="127"/>
      <c r="AE26" s="127"/>
      <c r="AF26" s="132">
        <f>+IFERROR(IF($B26="Riesgo",AD26*AE26,IF($B26="Oportunidad",VLOOKUP(AD26&amp;" - "&amp;AE26,Hoja1!$A$1:$B$25,2,0),0)),0)</f>
        <v>0</v>
      </c>
      <c r="AG26" s="127" t="str">
        <f>+IF(AF26='Categ-Cap-Imp-Val Oportunidades'!$I$2,'Categ-Cap-Imp-Val Oportunidades'!$J$2,IF(AF26='Categ-Cap-Imp-Val Oportunidades'!$I$3,'Categ-Cap-Imp-Val Oportunidades'!$J$3,IF(AF26='Categ-Cap-Imp-Val Oportunidades'!$I$4,'Categ-Cap-Imp-Val Oportunidades'!$J$4,IF(AF26&lt;0.18,"Leve",IF(AND(AF26&gt;=0.18,AF26&lt;0.48),"Moderado",IF(AF26&gt;=0.48,"Grave",0))))))</f>
        <v>Leve</v>
      </c>
      <c r="AH26" s="127"/>
      <c r="AI26" s="125"/>
      <c r="AJ26" s="127"/>
      <c r="AK26" s="127"/>
      <c r="AL26" s="132">
        <f>+IFERROR(IF($B26="Riesgo",AJ26*AK26,IF($B26="Oportunidad",VLOOKUP(AJ26&amp;" - "&amp;AK26,Hoja1!$A$1:$B$25,2,0),0)),0)</f>
        <v>0</v>
      </c>
      <c r="AM26" s="127" t="str">
        <f>+IF(AL26='Categ-Cap-Imp-Val Oportunidades'!$I$2,'Categ-Cap-Imp-Val Oportunidades'!$J$2,IF(AL26='Categ-Cap-Imp-Val Oportunidades'!$I$3,'Categ-Cap-Imp-Val Oportunidades'!$J$3,IF(AL26='Categ-Cap-Imp-Val Oportunidades'!$I$4,'Categ-Cap-Imp-Val Oportunidades'!$J$4,IF(AL26&lt;0.18,"Leve",IF(AND(AL26&gt;=0.18,AL26&lt;0.48),"Moderado",IF(AL26&gt;=0.48,"Grave",0))))))</f>
        <v>Leve</v>
      </c>
      <c r="AN26" s="127"/>
      <c r="AO26" s="125"/>
      <c r="AP26" s="127"/>
      <c r="AQ26" s="127"/>
      <c r="AR26" s="132">
        <f>+IFERROR(IF($B26="Riesgo",AP26*AQ26,IF($B26="Oportunidad",VLOOKUP(AP26&amp;" - "&amp;AQ26,Hoja1!$A$1:$B$25,2,0),0)),0)</f>
        <v>0</v>
      </c>
      <c r="AS26" s="127" t="str">
        <f>+IF(AR26='Categ-Cap-Imp-Val Oportunidades'!$I$2,'Categ-Cap-Imp-Val Oportunidades'!$J$2,IF(AR26='Categ-Cap-Imp-Val Oportunidades'!$I$3,'Categ-Cap-Imp-Val Oportunidades'!$J$3,IF(AR26='Categ-Cap-Imp-Val Oportunidades'!$I$4,'Categ-Cap-Imp-Val Oportunidades'!$J$4,IF(AR26&lt;0.18,"Leve",IF(AND(AR26&gt;=0.18,AR26&lt;0.48),"Moderado",IF(AR26&gt;=0.48,"Grave",0))))))</f>
        <v>Leve</v>
      </c>
      <c r="AT26" s="127"/>
      <c r="AU26" s="125"/>
      <c r="AV26" s="127"/>
      <c r="AW26" s="127"/>
      <c r="AX26" s="132">
        <f>+IFERROR(IF($B26="Riesgo",AV26*AW26,IF($B26="Oportunidad",VLOOKUP(AV26&amp;" - "&amp;AW26,Hoja1!$A$1:$B$25,2,0),0)),0)</f>
        <v>0</v>
      </c>
      <c r="AY26" s="127" t="str">
        <f>+IF(AX26='Categ-Cap-Imp-Val Oportunidades'!$I$2,'Categ-Cap-Imp-Val Oportunidades'!$J$2,IF(AX26='Categ-Cap-Imp-Val Oportunidades'!$I$3,'Categ-Cap-Imp-Val Oportunidades'!$J$3,IF(AX26='Categ-Cap-Imp-Val Oportunidades'!$I$4,'Categ-Cap-Imp-Val Oportunidades'!$J$4,IF(AX26&lt;0.18,"Leve",IF(AND(AX26&gt;=0.18,AX26&lt;0.48),"Moderado",IF(AX26&gt;=0.48,"Grave",0))))))</f>
        <v>Leve</v>
      </c>
      <c r="AZ26" s="127"/>
      <c r="BA26" s="125"/>
      <c r="BB26" s="127"/>
      <c r="BC26" s="127"/>
      <c r="BD26" s="132">
        <f>+IFERROR(IF($B26="Riesgo",BB26*BC26,IF($B26="Oportunidad",VLOOKUP(BB26&amp;" - "&amp;BC26,Hoja1!$A$1:$B$25,2,0),0)),0)</f>
        <v>0</v>
      </c>
      <c r="BE26" s="127" t="str">
        <f>+IF(BD26='Categ-Cap-Imp-Val Oportunidades'!$I$2,'Categ-Cap-Imp-Val Oportunidades'!$J$2,IF(BD26='Categ-Cap-Imp-Val Oportunidades'!$I$3,'Categ-Cap-Imp-Val Oportunidades'!$J$3,IF(BD26='Categ-Cap-Imp-Val Oportunidades'!$I$4,'Categ-Cap-Imp-Val Oportunidades'!$J$4,IF(BD26&lt;0.18,"Leve",IF(AND(BD26&gt;=0.18,BD26&lt;0.48),"Moderado",IF(BD26&gt;=0.48,"Grave",0))))))</f>
        <v>Leve</v>
      </c>
      <c r="BF26" s="127"/>
      <c r="BG26" s="125"/>
      <c r="BH26" s="127"/>
      <c r="BI26" s="127"/>
      <c r="BJ26" s="132">
        <f>+IFERROR(IF($B26="Riesgo",BH26*BI26,IF($B26="Oportunidad",VLOOKUP(BH26&amp;" - "&amp;BI26,Hoja1!$A$1:$B$25,2,0),0)),0)</f>
        <v>0</v>
      </c>
      <c r="BK26" s="127" t="str">
        <f>+IF(BJ26='Categ-Cap-Imp-Val Oportunidades'!$I$2,'Categ-Cap-Imp-Val Oportunidades'!$J$2,IF(BJ26='Categ-Cap-Imp-Val Oportunidades'!$I$3,'Categ-Cap-Imp-Val Oportunidades'!$J$3,IF(BJ26='Categ-Cap-Imp-Val Oportunidades'!$I$4,'Categ-Cap-Imp-Val Oportunidades'!$J$4,IF(BJ26&lt;0.18,"Leve",IF(AND(BJ26&gt;=0.18,BJ26&lt;0.48),"Moderado",IF(BJ26&gt;=0.48,"Grave",0))))))</f>
        <v>Leve</v>
      </c>
      <c r="BL26" s="127"/>
      <c r="BM26" s="125"/>
      <c r="BN26" s="127"/>
      <c r="BO26" s="127"/>
      <c r="BP26" s="132">
        <f>+IFERROR(IF($B26="Riesgo",BN26*BO26,IF($B26="Oportunidad",VLOOKUP(BN26&amp;" - "&amp;BO26,Hoja1!$A$1:$B$25,2,0),0)),0)</f>
        <v>0</v>
      </c>
      <c r="BQ26" s="127" t="str">
        <f>+IF(BP26='Categ-Cap-Imp-Val Oportunidades'!$I$2,'Categ-Cap-Imp-Val Oportunidades'!$J$2,IF(BP26='Categ-Cap-Imp-Val Oportunidades'!$I$3,'Categ-Cap-Imp-Val Oportunidades'!$J$3,IF(BP26='Categ-Cap-Imp-Val Oportunidades'!$I$4,'Categ-Cap-Imp-Val Oportunidades'!$J$4,IF(BP26&lt;0.18,"Leve",IF(AND(BP26&gt;=0.18,BP26&lt;0.48),"Moderado",IF(BP26&gt;=0.48,"Grave",0))))))</f>
        <v>Leve</v>
      </c>
      <c r="BR26" s="127"/>
      <c r="BS26" s="125"/>
      <c r="BT26" s="127"/>
      <c r="BU26" s="127"/>
      <c r="BV26" s="132">
        <f>+IFERROR(IF($B26="Riesgo",BT26*BU26,IF($B26="Oportunidad",VLOOKUP(BT26&amp;" - "&amp;BU26,Hoja1!$A$1:$B$25,2,0),0)),0)</f>
        <v>0</v>
      </c>
      <c r="BW26" s="127" t="str">
        <f>+IF(BV26='Categ-Cap-Imp-Val Oportunidades'!$I$2,'Categ-Cap-Imp-Val Oportunidades'!$J$2,IF(BV26='Categ-Cap-Imp-Val Oportunidades'!$I$3,'Categ-Cap-Imp-Val Oportunidades'!$J$3,IF(BV26='Categ-Cap-Imp-Val Oportunidades'!$I$4,'Categ-Cap-Imp-Val Oportunidades'!$J$4,IF(BV26&lt;0.18,"Leve",IF(AND(BV26&gt;=0.18,BV26&lt;0.48),"Moderado",IF(BV26&gt;=0.48,"Grave",0))))))</f>
        <v>Leve</v>
      </c>
      <c r="BX26" s="127"/>
      <c r="BY26" s="125"/>
    </row>
    <row r="27" spans="1:77" s="93" customFormat="1" ht="14.25" x14ac:dyDescent="0.2">
      <c r="A27" s="124"/>
      <c r="B27" s="124"/>
      <c r="C27" s="125"/>
      <c r="D27" s="126"/>
      <c r="E27" s="127"/>
      <c r="F27" s="127"/>
      <c r="G27" s="128">
        <f>+IFERROR(IF($B27="Riesgo",E27*F27,IF($B27="Oportunidad",VLOOKUP(E27&amp;" - "&amp;F27,Hoja1!$A$1:$B$25,2,0),0)),0)</f>
        <v>0</v>
      </c>
      <c r="H27" s="127" t="str">
        <f>+IF(G27='Categ-Cap-Imp-Val Oportunidades'!$I$2,'Categ-Cap-Imp-Val Oportunidades'!$J$2,IF(G27='Categ-Cap-Imp-Val Oportunidades'!$I$3,'Categ-Cap-Imp-Val Oportunidades'!$J$3,IF(G27='Categ-Cap-Imp-Val Oportunidades'!$I$4,'Categ-Cap-Imp-Val Oportunidades'!$J$4,IF(G27&lt;0.18,"Leve",IF(AND(G27&gt;=0.18,G27&lt;0.48),"Moderado",IF(G27&gt;=0.48,"Grave",0))))))</f>
        <v>Leve</v>
      </c>
      <c r="I27" s="127"/>
      <c r="J27" s="127"/>
      <c r="K27" s="127"/>
      <c r="L27" s="127"/>
      <c r="M27" s="127"/>
      <c r="N27" s="125"/>
      <c r="O27" s="125"/>
      <c r="P27" s="127"/>
      <c r="Q27" s="125"/>
      <c r="R27" s="127"/>
      <c r="S27" s="127"/>
      <c r="T27" s="132">
        <f>+IFERROR(IF($B27="Riesgo",R27*S27,IF($B27="Oportunidad",VLOOKUP(R27&amp;" - "&amp;S27,Hoja1!$A$1:$B$25,2,0),0)),0)</f>
        <v>0</v>
      </c>
      <c r="U27" s="127" t="str">
        <f>+IF(T27='Categ-Cap-Imp-Val Oportunidades'!$I$2,'Categ-Cap-Imp-Val Oportunidades'!$J$2,IF(T27='Categ-Cap-Imp-Val Oportunidades'!$I$3,'Categ-Cap-Imp-Val Oportunidades'!$J$3,IF(T27='Categ-Cap-Imp-Val Oportunidades'!$I$4,'Categ-Cap-Imp-Val Oportunidades'!$J$4,IF(T27&lt;0.18,"Leve",IF(AND(T27&gt;=0.18,T27&lt;0.48),"Moderado",IF(T27&gt;=0.48,"Grave",0))))))</f>
        <v>Leve</v>
      </c>
      <c r="V27" s="127"/>
      <c r="W27" s="125"/>
      <c r="X27" s="127"/>
      <c r="Y27" s="127"/>
      <c r="Z27" s="132">
        <f>+IFERROR(IF($B27="Riesgo",X27*Y27,IF($B27="Oportunidad",VLOOKUP(X27&amp;" - "&amp;Y27,Hoja1!$A$1:$B$25,2,0),0)),0)</f>
        <v>0</v>
      </c>
      <c r="AA27" s="127" t="str">
        <f>+IF(Z27='Categ-Cap-Imp-Val Oportunidades'!$I$2,'Categ-Cap-Imp-Val Oportunidades'!$J$2,IF(Z27='Categ-Cap-Imp-Val Oportunidades'!$I$3,'Categ-Cap-Imp-Val Oportunidades'!$J$3,IF(Z27='Categ-Cap-Imp-Val Oportunidades'!$I$4,'Categ-Cap-Imp-Val Oportunidades'!$J$4,IF(Z27&lt;0.18,"Leve",IF(AND(Z27&gt;=0.18,Z27&lt;0.48),"Moderado",IF(Z27&gt;=0.48,"Grave",0))))))</f>
        <v>Leve</v>
      </c>
      <c r="AB27" s="127"/>
      <c r="AC27" s="125"/>
      <c r="AD27" s="127"/>
      <c r="AE27" s="127"/>
      <c r="AF27" s="132">
        <f>+IFERROR(IF($B27="Riesgo",AD27*AE27,IF($B27="Oportunidad",VLOOKUP(AD27&amp;" - "&amp;AE27,Hoja1!$A$1:$B$25,2,0),0)),0)</f>
        <v>0</v>
      </c>
      <c r="AG27" s="127" t="str">
        <f>+IF(AF27='Categ-Cap-Imp-Val Oportunidades'!$I$2,'Categ-Cap-Imp-Val Oportunidades'!$J$2,IF(AF27='Categ-Cap-Imp-Val Oportunidades'!$I$3,'Categ-Cap-Imp-Val Oportunidades'!$J$3,IF(AF27='Categ-Cap-Imp-Val Oportunidades'!$I$4,'Categ-Cap-Imp-Val Oportunidades'!$J$4,IF(AF27&lt;0.18,"Leve",IF(AND(AF27&gt;=0.18,AF27&lt;0.48),"Moderado",IF(AF27&gt;=0.48,"Grave",0))))))</f>
        <v>Leve</v>
      </c>
      <c r="AH27" s="127"/>
      <c r="AI27" s="125"/>
      <c r="AJ27" s="127"/>
      <c r="AK27" s="127"/>
      <c r="AL27" s="132">
        <f>+IFERROR(IF($B27="Riesgo",AJ27*AK27,IF($B27="Oportunidad",VLOOKUP(AJ27&amp;" - "&amp;AK27,Hoja1!$A$1:$B$25,2,0),0)),0)</f>
        <v>0</v>
      </c>
      <c r="AM27" s="127" t="str">
        <f>+IF(AL27='Categ-Cap-Imp-Val Oportunidades'!$I$2,'Categ-Cap-Imp-Val Oportunidades'!$J$2,IF(AL27='Categ-Cap-Imp-Val Oportunidades'!$I$3,'Categ-Cap-Imp-Val Oportunidades'!$J$3,IF(AL27='Categ-Cap-Imp-Val Oportunidades'!$I$4,'Categ-Cap-Imp-Val Oportunidades'!$J$4,IF(AL27&lt;0.18,"Leve",IF(AND(AL27&gt;=0.18,AL27&lt;0.48),"Moderado",IF(AL27&gt;=0.48,"Grave",0))))))</f>
        <v>Leve</v>
      </c>
      <c r="AN27" s="127"/>
      <c r="AO27" s="125"/>
      <c r="AP27" s="127"/>
      <c r="AQ27" s="127"/>
      <c r="AR27" s="132">
        <f>+IFERROR(IF($B27="Riesgo",AP27*AQ27,IF($B27="Oportunidad",VLOOKUP(AP27&amp;" - "&amp;AQ27,Hoja1!$A$1:$B$25,2,0),0)),0)</f>
        <v>0</v>
      </c>
      <c r="AS27" s="127" t="str">
        <f>+IF(AR27='Categ-Cap-Imp-Val Oportunidades'!$I$2,'Categ-Cap-Imp-Val Oportunidades'!$J$2,IF(AR27='Categ-Cap-Imp-Val Oportunidades'!$I$3,'Categ-Cap-Imp-Val Oportunidades'!$J$3,IF(AR27='Categ-Cap-Imp-Val Oportunidades'!$I$4,'Categ-Cap-Imp-Val Oportunidades'!$J$4,IF(AR27&lt;0.18,"Leve",IF(AND(AR27&gt;=0.18,AR27&lt;0.48),"Moderado",IF(AR27&gt;=0.48,"Grave",0))))))</f>
        <v>Leve</v>
      </c>
      <c r="AT27" s="127"/>
      <c r="AU27" s="125"/>
      <c r="AV27" s="127"/>
      <c r="AW27" s="127"/>
      <c r="AX27" s="132">
        <f>+IFERROR(IF($B27="Riesgo",AV27*AW27,IF($B27="Oportunidad",VLOOKUP(AV27&amp;" - "&amp;AW27,Hoja1!$A$1:$B$25,2,0),0)),0)</f>
        <v>0</v>
      </c>
      <c r="AY27" s="127" t="str">
        <f>+IF(AX27='Categ-Cap-Imp-Val Oportunidades'!$I$2,'Categ-Cap-Imp-Val Oportunidades'!$J$2,IF(AX27='Categ-Cap-Imp-Val Oportunidades'!$I$3,'Categ-Cap-Imp-Val Oportunidades'!$J$3,IF(AX27='Categ-Cap-Imp-Val Oportunidades'!$I$4,'Categ-Cap-Imp-Val Oportunidades'!$J$4,IF(AX27&lt;0.18,"Leve",IF(AND(AX27&gt;=0.18,AX27&lt;0.48),"Moderado",IF(AX27&gt;=0.48,"Grave",0))))))</f>
        <v>Leve</v>
      </c>
      <c r="AZ27" s="127"/>
      <c r="BA27" s="125"/>
      <c r="BB27" s="127"/>
      <c r="BC27" s="127"/>
      <c r="BD27" s="132">
        <f>+IFERROR(IF($B27="Riesgo",BB27*BC27,IF($B27="Oportunidad",VLOOKUP(BB27&amp;" - "&amp;BC27,Hoja1!$A$1:$B$25,2,0),0)),0)</f>
        <v>0</v>
      </c>
      <c r="BE27" s="127" t="str">
        <f>+IF(BD27='Categ-Cap-Imp-Val Oportunidades'!$I$2,'Categ-Cap-Imp-Val Oportunidades'!$J$2,IF(BD27='Categ-Cap-Imp-Val Oportunidades'!$I$3,'Categ-Cap-Imp-Val Oportunidades'!$J$3,IF(BD27='Categ-Cap-Imp-Val Oportunidades'!$I$4,'Categ-Cap-Imp-Val Oportunidades'!$J$4,IF(BD27&lt;0.18,"Leve",IF(AND(BD27&gt;=0.18,BD27&lt;0.48),"Moderado",IF(BD27&gt;=0.48,"Grave",0))))))</f>
        <v>Leve</v>
      </c>
      <c r="BF27" s="127"/>
      <c r="BG27" s="125"/>
      <c r="BH27" s="127"/>
      <c r="BI27" s="127"/>
      <c r="BJ27" s="132">
        <f>+IFERROR(IF($B27="Riesgo",BH27*BI27,IF($B27="Oportunidad",VLOOKUP(BH27&amp;" - "&amp;BI27,Hoja1!$A$1:$B$25,2,0),0)),0)</f>
        <v>0</v>
      </c>
      <c r="BK27" s="127" t="str">
        <f>+IF(BJ27='Categ-Cap-Imp-Val Oportunidades'!$I$2,'Categ-Cap-Imp-Val Oportunidades'!$J$2,IF(BJ27='Categ-Cap-Imp-Val Oportunidades'!$I$3,'Categ-Cap-Imp-Val Oportunidades'!$J$3,IF(BJ27='Categ-Cap-Imp-Val Oportunidades'!$I$4,'Categ-Cap-Imp-Val Oportunidades'!$J$4,IF(BJ27&lt;0.18,"Leve",IF(AND(BJ27&gt;=0.18,BJ27&lt;0.48),"Moderado",IF(BJ27&gt;=0.48,"Grave",0))))))</f>
        <v>Leve</v>
      </c>
      <c r="BL27" s="127"/>
      <c r="BM27" s="125"/>
      <c r="BN27" s="127"/>
      <c r="BO27" s="127"/>
      <c r="BP27" s="132">
        <f>+IFERROR(IF($B27="Riesgo",BN27*BO27,IF($B27="Oportunidad",VLOOKUP(BN27&amp;" - "&amp;BO27,Hoja1!$A$1:$B$25,2,0),0)),0)</f>
        <v>0</v>
      </c>
      <c r="BQ27" s="127" t="str">
        <f>+IF(BP27='Categ-Cap-Imp-Val Oportunidades'!$I$2,'Categ-Cap-Imp-Val Oportunidades'!$J$2,IF(BP27='Categ-Cap-Imp-Val Oportunidades'!$I$3,'Categ-Cap-Imp-Val Oportunidades'!$J$3,IF(BP27='Categ-Cap-Imp-Val Oportunidades'!$I$4,'Categ-Cap-Imp-Val Oportunidades'!$J$4,IF(BP27&lt;0.18,"Leve",IF(AND(BP27&gt;=0.18,BP27&lt;0.48),"Moderado",IF(BP27&gt;=0.48,"Grave",0))))))</f>
        <v>Leve</v>
      </c>
      <c r="BR27" s="127"/>
      <c r="BS27" s="125"/>
      <c r="BT27" s="127"/>
      <c r="BU27" s="127"/>
      <c r="BV27" s="132">
        <f>+IFERROR(IF($B27="Riesgo",BT27*BU27,IF($B27="Oportunidad",VLOOKUP(BT27&amp;" - "&amp;BU27,Hoja1!$A$1:$B$25,2,0),0)),0)</f>
        <v>0</v>
      </c>
      <c r="BW27" s="127" t="str">
        <f>+IF(BV27='Categ-Cap-Imp-Val Oportunidades'!$I$2,'Categ-Cap-Imp-Val Oportunidades'!$J$2,IF(BV27='Categ-Cap-Imp-Val Oportunidades'!$I$3,'Categ-Cap-Imp-Val Oportunidades'!$J$3,IF(BV27='Categ-Cap-Imp-Val Oportunidades'!$I$4,'Categ-Cap-Imp-Val Oportunidades'!$J$4,IF(BV27&lt;0.18,"Leve",IF(AND(BV27&gt;=0.18,BV27&lt;0.48),"Moderado",IF(BV27&gt;=0.48,"Grave",0))))))</f>
        <v>Leve</v>
      </c>
      <c r="BX27" s="127"/>
      <c r="BY27" s="125"/>
    </row>
    <row r="28" spans="1:77" s="93" customFormat="1" ht="14.25" x14ac:dyDescent="0.2">
      <c r="A28" s="124"/>
      <c r="B28" s="124"/>
      <c r="C28" s="125"/>
      <c r="D28" s="126"/>
      <c r="E28" s="127"/>
      <c r="F28" s="127"/>
      <c r="G28" s="128">
        <f>+IFERROR(IF($B28="Riesgo",E28*F28,IF($B28="Oportunidad",VLOOKUP(E28&amp;" - "&amp;F28,Hoja1!$A$1:$B$25,2,0),0)),0)</f>
        <v>0</v>
      </c>
      <c r="H28" s="127" t="str">
        <f>+IF(G28='Categ-Cap-Imp-Val Oportunidades'!$I$2,'Categ-Cap-Imp-Val Oportunidades'!$J$2,IF(G28='Categ-Cap-Imp-Val Oportunidades'!$I$3,'Categ-Cap-Imp-Val Oportunidades'!$J$3,IF(G28='Categ-Cap-Imp-Val Oportunidades'!$I$4,'Categ-Cap-Imp-Val Oportunidades'!$J$4,IF(G28&lt;0.18,"Leve",IF(AND(G28&gt;=0.18,G28&lt;0.48),"Moderado",IF(G28&gt;=0.48,"Grave",0))))))</f>
        <v>Leve</v>
      </c>
      <c r="I28" s="127"/>
      <c r="J28" s="127"/>
      <c r="K28" s="127"/>
      <c r="L28" s="127"/>
      <c r="M28" s="127"/>
      <c r="N28" s="125"/>
      <c r="O28" s="125"/>
      <c r="P28" s="134"/>
      <c r="Q28" s="125"/>
      <c r="R28" s="127"/>
      <c r="S28" s="127"/>
      <c r="T28" s="132">
        <f>+IFERROR(IF($B28="Riesgo",R28*S28,IF($B28="Oportunidad",VLOOKUP(R28&amp;" - "&amp;S28,Hoja1!$A$1:$B$25,2,0),0)),0)</f>
        <v>0</v>
      </c>
      <c r="U28" s="127" t="str">
        <f>+IF(T28='Categ-Cap-Imp-Val Oportunidades'!$I$2,'Categ-Cap-Imp-Val Oportunidades'!$J$2,IF(T28='Categ-Cap-Imp-Val Oportunidades'!$I$3,'Categ-Cap-Imp-Val Oportunidades'!$J$3,IF(T28='Categ-Cap-Imp-Val Oportunidades'!$I$4,'Categ-Cap-Imp-Val Oportunidades'!$J$4,IF(T28&lt;0.18,"Leve",IF(AND(T28&gt;=0.18,T28&lt;0.48),"Moderado",IF(T28&gt;=0.48,"Grave",0))))))</f>
        <v>Leve</v>
      </c>
      <c r="V28" s="127"/>
      <c r="W28" s="125"/>
      <c r="X28" s="127"/>
      <c r="Y28" s="127"/>
      <c r="Z28" s="132">
        <f>+IFERROR(IF($B28="Riesgo",X28*Y28,IF($B28="Oportunidad",VLOOKUP(X28&amp;" - "&amp;Y28,Hoja1!$A$1:$B$25,2,0),0)),0)</f>
        <v>0</v>
      </c>
      <c r="AA28" s="127" t="str">
        <f>+IF(Z28='Categ-Cap-Imp-Val Oportunidades'!$I$2,'Categ-Cap-Imp-Val Oportunidades'!$J$2,IF(Z28='Categ-Cap-Imp-Val Oportunidades'!$I$3,'Categ-Cap-Imp-Val Oportunidades'!$J$3,IF(Z28='Categ-Cap-Imp-Val Oportunidades'!$I$4,'Categ-Cap-Imp-Val Oportunidades'!$J$4,IF(Z28&lt;0.18,"Leve",IF(AND(Z28&gt;=0.18,Z28&lt;0.48),"Moderado",IF(Z28&gt;=0.48,"Grave",0))))))</f>
        <v>Leve</v>
      </c>
      <c r="AB28" s="127"/>
      <c r="AC28" s="125"/>
      <c r="AD28" s="127"/>
      <c r="AE28" s="127"/>
      <c r="AF28" s="132">
        <f>+IFERROR(IF($B28="Riesgo",AD28*AE28,IF($B28="Oportunidad",VLOOKUP(AD28&amp;" - "&amp;AE28,Hoja1!$A$1:$B$25,2,0),0)),0)</f>
        <v>0</v>
      </c>
      <c r="AG28" s="127" t="str">
        <f>+IF(AF28='Categ-Cap-Imp-Val Oportunidades'!$I$2,'Categ-Cap-Imp-Val Oportunidades'!$J$2,IF(AF28='Categ-Cap-Imp-Val Oportunidades'!$I$3,'Categ-Cap-Imp-Val Oportunidades'!$J$3,IF(AF28='Categ-Cap-Imp-Val Oportunidades'!$I$4,'Categ-Cap-Imp-Val Oportunidades'!$J$4,IF(AF28&lt;0.18,"Leve",IF(AND(AF28&gt;=0.18,AF28&lt;0.48),"Moderado",IF(AF28&gt;=0.48,"Grave",0))))))</f>
        <v>Leve</v>
      </c>
      <c r="AH28" s="127"/>
      <c r="AI28" s="125"/>
      <c r="AJ28" s="127"/>
      <c r="AK28" s="127"/>
      <c r="AL28" s="132">
        <f>+IFERROR(IF($B28="Riesgo",AJ28*AK28,IF($B28="Oportunidad",VLOOKUP(AJ28&amp;" - "&amp;AK28,Hoja1!$A$1:$B$25,2,0),0)),0)</f>
        <v>0</v>
      </c>
      <c r="AM28" s="127" t="str">
        <f>+IF(AL28='Categ-Cap-Imp-Val Oportunidades'!$I$2,'Categ-Cap-Imp-Val Oportunidades'!$J$2,IF(AL28='Categ-Cap-Imp-Val Oportunidades'!$I$3,'Categ-Cap-Imp-Val Oportunidades'!$J$3,IF(AL28='Categ-Cap-Imp-Val Oportunidades'!$I$4,'Categ-Cap-Imp-Val Oportunidades'!$J$4,IF(AL28&lt;0.18,"Leve",IF(AND(AL28&gt;=0.18,AL28&lt;0.48),"Moderado",IF(AL28&gt;=0.48,"Grave",0))))))</f>
        <v>Leve</v>
      </c>
      <c r="AN28" s="127"/>
      <c r="AO28" s="125"/>
      <c r="AP28" s="127"/>
      <c r="AQ28" s="127"/>
      <c r="AR28" s="132">
        <f>+IFERROR(IF($B28="Riesgo",AP28*AQ28,IF($B28="Oportunidad",VLOOKUP(AP28&amp;" - "&amp;AQ28,Hoja1!$A$1:$B$25,2,0),0)),0)</f>
        <v>0</v>
      </c>
      <c r="AS28" s="127" t="str">
        <f>+IF(AR28='Categ-Cap-Imp-Val Oportunidades'!$I$2,'Categ-Cap-Imp-Val Oportunidades'!$J$2,IF(AR28='Categ-Cap-Imp-Val Oportunidades'!$I$3,'Categ-Cap-Imp-Val Oportunidades'!$J$3,IF(AR28='Categ-Cap-Imp-Val Oportunidades'!$I$4,'Categ-Cap-Imp-Val Oportunidades'!$J$4,IF(AR28&lt;0.18,"Leve",IF(AND(AR28&gt;=0.18,AR28&lt;0.48),"Moderado",IF(AR28&gt;=0.48,"Grave",0))))))</f>
        <v>Leve</v>
      </c>
      <c r="AT28" s="127"/>
      <c r="AU28" s="125"/>
      <c r="AV28" s="127"/>
      <c r="AW28" s="127"/>
      <c r="AX28" s="132">
        <f>+IFERROR(IF($B28="Riesgo",AV28*AW28,IF($B28="Oportunidad",VLOOKUP(AV28&amp;" - "&amp;AW28,Hoja1!$A$1:$B$25,2,0),0)),0)</f>
        <v>0</v>
      </c>
      <c r="AY28" s="127" t="str">
        <f>+IF(AX28='Categ-Cap-Imp-Val Oportunidades'!$I$2,'Categ-Cap-Imp-Val Oportunidades'!$J$2,IF(AX28='Categ-Cap-Imp-Val Oportunidades'!$I$3,'Categ-Cap-Imp-Val Oportunidades'!$J$3,IF(AX28='Categ-Cap-Imp-Val Oportunidades'!$I$4,'Categ-Cap-Imp-Val Oportunidades'!$J$4,IF(AX28&lt;0.18,"Leve",IF(AND(AX28&gt;=0.18,AX28&lt;0.48),"Moderado",IF(AX28&gt;=0.48,"Grave",0))))))</f>
        <v>Leve</v>
      </c>
      <c r="AZ28" s="127"/>
      <c r="BA28" s="125"/>
      <c r="BB28" s="127"/>
      <c r="BC28" s="127"/>
      <c r="BD28" s="132">
        <f>+IFERROR(IF($B28="Riesgo",BB28*BC28,IF($B28="Oportunidad",VLOOKUP(BB28&amp;" - "&amp;BC28,Hoja1!$A$1:$B$25,2,0),0)),0)</f>
        <v>0</v>
      </c>
      <c r="BE28" s="127" t="str">
        <f>+IF(BD28='Categ-Cap-Imp-Val Oportunidades'!$I$2,'Categ-Cap-Imp-Val Oportunidades'!$J$2,IF(BD28='Categ-Cap-Imp-Val Oportunidades'!$I$3,'Categ-Cap-Imp-Val Oportunidades'!$J$3,IF(BD28='Categ-Cap-Imp-Val Oportunidades'!$I$4,'Categ-Cap-Imp-Val Oportunidades'!$J$4,IF(BD28&lt;0.18,"Leve",IF(AND(BD28&gt;=0.18,BD28&lt;0.48),"Moderado",IF(BD28&gt;=0.48,"Grave",0))))))</f>
        <v>Leve</v>
      </c>
      <c r="BF28" s="127"/>
      <c r="BG28" s="125"/>
      <c r="BH28" s="127"/>
      <c r="BI28" s="127"/>
      <c r="BJ28" s="132">
        <f>+IFERROR(IF($B28="Riesgo",BH28*BI28,IF($B28="Oportunidad",VLOOKUP(BH28&amp;" - "&amp;BI28,Hoja1!$A$1:$B$25,2,0),0)),0)</f>
        <v>0</v>
      </c>
      <c r="BK28" s="127" t="str">
        <f>+IF(BJ28='Categ-Cap-Imp-Val Oportunidades'!$I$2,'Categ-Cap-Imp-Val Oportunidades'!$J$2,IF(BJ28='Categ-Cap-Imp-Val Oportunidades'!$I$3,'Categ-Cap-Imp-Val Oportunidades'!$J$3,IF(BJ28='Categ-Cap-Imp-Val Oportunidades'!$I$4,'Categ-Cap-Imp-Val Oportunidades'!$J$4,IF(BJ28&lt;0.18,"Leve",IF(AND(BJ28&gt;=0.18,BJ28&lt;0.48),"Moderado",IF(BJ28&gt;=0.48,"Grave",0))))))</f>
        <v>Leve</v>
      </c>
      <c r="BL28" s="127"/>
      <c r="BM28" s="125"/>
      <c r="BN28" s="127"/>
      <c r="BO28" s="127"/>
      <c r="BP28" s="132">
        <f>+IFERROR(IF($B28="Riesgo",BN28*BO28,IF($B28="Oportunidad",VLOOKUP(BN28&amp;" - "&amp;BO28,Hoja1!$A$1:$B$25,2,0),0)),0)</f>
        <v>0</v>
      </c>
      <c r="BQ28" s="127" t="str">
        <f>+IF(BP28='Categ-Cap-Imp-Val Oportunidades'!$I$2,'Categ-Cap-Imp-Val Oportunidades'!$J$2,IF(BP28='Categ-Cap-Imp-Val Oportunidades'!$I$3,'Categ-Cap-Imp-Val Oportunidades'!$J$3,IF(BP28='Categ-Cap-Imp-Val Oportunidades'!$I$4,'Categ-Cap-Imp-Val Oportunidades'!$J$4,IF(BP28&lt;0.18,"Leve",IF(AND(BP28&gt;=0.18,BP28&lt;0.48),"Moderado",IF(BP28&gt;=0.48,"Grave",0))))))</f>
        <v>Leve</v>
      </c>
      <c r="BR28" s="127"/>
      <c r="BS28" s="125"/>
      <c r="BT28" s="127"/>
      <c r="BU28" s="127"/>
      <c r="BV28" s="132">
        <f>+IFERROR(IF($B28="Riesgo",BT28*BU28,IF($B28="Oportunidad",VLOOKUP(BT28&amp;" - "&amp;BU28,Hoja1!$A$1:$B$25,2,0),0)),0)</f>
        <v>0</v>
      </c>
      <c r="BW28" s="127" t="str">
        <f>+IF(BV28='Categ-Cap-Imp-Val Oportunidades'!$I$2,'Categ-Cap-Imp-Val Oportunidades'!$J$2,IF(BV28='Categ-Cap-Imp-Val Oportunidades'!$I$3,'Categ-Cap-Imp-Val Oportunidades'!$J$3,IF(BV28='Categ-Cap-Imp-Val Oportunidades'!$I$4,'Categ-Cap-Imp-Val Oportunidades'!$J$4,IF(BV28&lt;0.18,"Leve",IF(AND(BV28&gt;=0.18,BV28&lt;0.48),"Moderado",IF(BV28&gt;=0.48,"Grave",0))))))</f>
        <v>Leve</v>
      </c>
      <c r="BX28" s="127"/>
      <c r="BY28" s="125"/>
    </row>
    <row r="29" spans="1:77" s="93" customFormat="1" ht="14.25" x14ac:dyDescent="0.2">
      <c r="A29" s="124"/>
      <c r="B29" s="124"/>
      <c r="C29" s="125"/>
      <c r="D29" s="126"/>
      <c r="E29" s="127"/>
      <c r="F29" s="127"/>
      <c r="G29" s="128">
        <f>+IFERROR(IF($B29="Riesgo",E29*F29,IF($B29="Oportunidad",VLOOKUP(E29&amp;" - "&amp;F29,Hoja1!$A$1:$B$25,2,0),0)),0)</f>
        <v>0</v>
      </c>
      <c r="H29" s="127" t="str">
        <f>+IF(G29='Categ-Cap-Imp-Val Oportunidades'!$I$2,'Categ-Cap-Imp-Val Oportunidades'!$J$2,IF(G29='Categ-Cap-Imp-Val Oportunidades'!$I$3,'Categ-Cap-Imp-Val Oportunidades'!$J$3,IF(G29='Categ-Cap-Imp-Val Oportunidades'!$I$4,'Categ-Cap-Imp-Val Oportunidades'!$J$4,IF(G29&lt;0.18,"Leve",IF(AND(G29&gt;=0.18,G29&lt;0.48),"Moderado",IF(G29&gt;=0.48,"Grave",0))))))</f>
        <v>Leve</v>
      </c>
      <c r="I29" s="127"/>
      <c r="J29" s="127"/>
      <c r="K29" s="127"/>
      <c r="L29" s="127"/>
      <c r="M29" s="127"/>
      <c r="N29" s="125"/>
      <c r="O29" s="125"/>
      <c r="P29" s="134"/>
      <c r="Q29" s="125"/>
      <c r="R29" s="127"/>
      <c r="S29" s="127"/>
      <c r="T29" s="132">
        <f>+IFERROR(IF($B29="Riesgo",R29*S29,IF($B29="Oportunidad",VLOOKUP(R29&amp;" - "&amp;S29,Hoja1!$A$1:$B$25,2,0),0)),0)</f>
        <v>0</v>
      </c>
      <c r="U29" s="127" t="str">
        <f>+IF(T29='Categ-Cap-Imp-Val Oportunidades'!$I$2,'Categ-Cap-Imp-Val Oportunidades'!$J$2,IF(T29='Categ-Cap-Imp-Val Oportunidades'!$I$3,'Categ-Cap-Imp-Val Oportunidades'!$J$3,IF(T29='Categ-Cap-Imp-Val Oportunidades'!$I$4,'Categ-Cap-Imp-Val Oportunidades'!$J$4,IF(T29&lt;0.18,"Leve",IF(AND(T29&gt;=0.18,T29&lt;0.48),"Moderado",IF(T29&gt;=0.48,"Grave",0))))))</f>
        <v>Leve</v>
      </c>
      <c r="V29" s="127"/>
      <c r="W29" s="125"/>
      <c r="X29" s="127"/>
      <c r="Y29" s="127"/>
      <c r="Z29" s="132">
        <f>+IFERROR(IF($B29="Riesgo",X29*Y29,IF($B29="Oportunidad",VLOOKUP(X29&amp;" - "&amp;Y29,Hoja1!$A$1:$B$25,2,0),0)),0)</f>
        <v>0</v>
      </c>
      <c r="AA29" s="127" t="str">
        <f>+IF(Z29='Categ-Cap-Imp-Val Oportunidades'!$I$2,'Categ-Cap-Imp-Val Oportunidades'!$J$2,IF(Z29='Categ-Cap-Imp-Val Oportunidades'!$I$3,'Categ-Cap-Imp-Val Oportunidades'!$J$3,IF(Z29='Categ-Cap-Imp-Val Oportunidades'!$I$4,'Categ-Cap-Imp-Val Oportunidades'!$J$4,IF(Z29&lt;0.18,"Leve",IF(AND(Z29&gt;=0.18,Z29&lt;0.48),"Moderado",IF(Z29&gt;=0.48,"Grave",0))))))</f>
        <v>Leve</v>
      </c>
      <c r="AB29" s="127"/>
      <c r="AC29" s="125"/>
      <c r="AD29" s="127"/>
      <c r="AE29" s="127"/>
      <c r="AF29" s="132">
        <f>+IFERROR(IF($B29="Riesgo",AD29*AE29,IF($B29="Oportunidad",VLOOKUP(AD29&amp;" - "&amp;AE29,Hoja1!$A$1:$B$25,2,0),0)),0)</f>
        <v>0</v>
      </c>
      <c r="AG29" s="127" t="str">
        <f>+IF(AF29='Categ-Cap-Imp-Val Oportunidades'!$I$2,'Categ-Cap-Imp-Val Oportunidades'!$J$2,IF(AF29='Categ-Cap-Imp-Val Oportunidades'!$I$3,'Categ-Cap-Imp-Val Oportunidades'!$J$3,IF(AF29='Categ-Cap-Imp-Val Oportunidades'!$I$4,'Categ-Cap-Imp-Val Oportunidades'!$J$4,IF(AF29&lt;0.18,"Leve",IF(AND(AF29&gt;=0.18,AF29&lt;0.48),"Moderado",IF(AF29&gt;=0.48,"Grave",0))))))</f>
        <v>Leve</v>
      </c>
      <c r="AH29" s="127"/>
      <c r="AI29" s="125"/>
      <c r="AJ29" s="127"/>
      <c r="AK29" s="127"/>
      <c r="AL29" s="132">
        <f>+IFERROR(IF($B29="Riesgo",AJ29*AK29,IF($B29="Oportunidad",VLOOKUP(AJ29&amp;" - "&amp;AK29,Hoja1!$A$1:$B$25,2,0),0)),0)</f>
        <v>0</v>
      </c>
      <c r="AM29" s="127" t="str">
        <f>+IF(AL29='Categ-Cap-Imp-Val Oportunidades'!$I$2,'Categ-Cap-Imp-Val Oportunidades'!$J$2,IF(AL29='Categ-Cap-Imp-Val Oportunidades'!$I$3,'Categ-Cap-Imp-Val Oportunidades'!$J$3,IF(AL29='Categ-Cap-Imp-Val Oportunidades'!$I$4,'Categ-Cap-Imp-Val Oportunidades'!$J$4,IF(AL29&lt;0.18,"Leve",IF(AND(AL29&gt;=0.18,AL29&lt;0.48),"Moderado",IF(AL29&gt;=0.48,"Grave",0))))))</f>
        <v>Leve</v>
      </c>
      <c r="AN29" s="127"/>
      <c r="AO29" s="125"/>
      <c r="AP29" s="127"/>
      <c r="AQ29" s="127"/>
      <c r="AR29" s="132">
        <f>+IFERROR(IF($B29="Riesgo",AP29*AQ29,IF($B29="Oportunidad",VLOOKUP(AP29&amp;" - "&amp;AQ29,Hoja1!$A$1:$B$25,2,0),0)),0)</f>
        <v>0</v>
      </c>
      <c r="AS29" s="127" t="str">
        <f>+IF(AR29='Categ-Cap-Imp-Val Oportunidades'!$I$2,'Categ-Cap-Imp-Val Oportunidades'!$J$2,IF(AR29='Categ-Cap-Imp-Val Oportunidades'!$I$3,'Categ-Cap-Imp-Val Oportunidades'!$J$3,IF(AR29='Categ-Cap-Imp-Val Oportunidades'!$I$4,'Categ-Cap-Imp-Val Oportunidades'!$J$4,IF(AR29&lt;0.18,"Leve",IF(AND(AR29&gt;=0.18,AR29&lt;0.48),"Moderado",IF(AR29&gt;=0.48,"Grave",0))))))</f>
        <v>Leve</v>
      </c>
      <c r="AT29" s="127"/>
      <c r="AU29" s="125"/>
      <c r="AV29" s="127"/>
      <c r="AW29" s="127"/>
      <c r="AX29" s="132">
        <f>+IFERROR(IF($B29="Riesgo",AV29*AW29,IF($B29="Oportunidad",VLOOKUP(AV29&amp;" - "&amp;AW29,Hoja1!$A$1:$B$25,2,0),0)),0)</f>
        <v>0</v>
      </c>
      <c r="AY29" s="127" t="str">
        <f>+IF(AX29='Categ-Cap-Imp-Val Oportunidades'!$I$2,'Categ-Cap-Imp-Val Oportunidades'!$J$2,IF(AX29='Categ-Cap-Imp-Val Oportunidades'!$I$3,'Categ-Cap-Imp-Val Oportunidades'!$J$3,IF(AX29='Categ-Cap-Imp-Val Oportunidades'!$I$4,'Categ-Cap-Imp-Val Oportunidades'!$J$4,IF(AX29&lt;0.18,"Leve",IF(AND(AX29&gt;=0.18,AX29&lt;0.48),"Moderado",IF(AX29&gt;=0.48,"Grave",0))))))</f>
        <v>Leve</v>
      </c>
      <c r="AZ29" s="127"/>
      <c r="BA29" s="125"/>
      <c r="BB29" s="127"/>
      <c r="BC29" s="127"/>
      <c r="BD29" s="132">
        <f>+IFERROR(IF($B29="Riesgo",BB29*BC29,IF($B29="Oportunidad",VLOOKUP(BB29&amp;" - "&amp;BC29,Hoja1!$A$1:$B$25,2,0),0)),0)</f>
        <v>0</v>
      </c>
      <c r="BE29" s="127" t="str">
        <f>+IF(BD29='Categ-Cap-Imp-Val Oportunidades'!$I$2,'Categ-Cap-Imp-Val Oportunidades'!$J$2,IF(BD29='Categ-Cap-Imp-Val Oportunidades'!$I$3,'Categ-Cap-Imp-Val Oportunidades'!$J$3,IF(BD29='Categ-Cap-Imp-Val Oportunidades'!$I$4,'Categ-Cap-Imp-Val Oportunidades'!$J$4,IF(BD29&lt;0.18,"Leve",IF(AND(BD29&gt;=0.18,BD29&lt;0.48),"Moderado",IF(BD29&gt;=0.48,"Grave",0))))))</f>
        <v>Leve</v>
      </c>
      <c r="BF29" s="127"/>
      <c r="BG29" s="125"/>
      <c r="BH29" s="127"/>
      <c r="BI29" s="127"/>
      <c r="BJ29" s="132">
        <f>+IFERROR(IF($B29="Riesgo",BH29*BI29,IF($B29="Oportunidad",VLOOKUP(BH29&amp;" - "&amp;BI29,Hoja1!$A$1:$B$25,2,0),0)),0)</f>
        <v>0</v>
      </c>
      <c r="BK29" s="127" t="str">
        <f>+IF(BJ29='Categ-Cap-Imp-Val Oportunidades'!$I$2,'Categ-Cap-Imp-Val Oportunidades'!$J$2,IF(BJ29='Categ-Cap-Imp-Val Oportunidades'!$I$3,'Categ-Cap-Imp-Val Oportunidades'!$J$3,IF(BJ29='Categ-Cap-Imp-Val Oportunidades'!$I$4,'Categ-Cap-Imp-Val Oportunidades'!$J$4,IF(BJ29&lt;0.18,"Leve",IF(AND(BJ29&gt;=0.18,BJ29&lt;0.48),"Moderado",IF(BJ29&gt;=0.48,"Grave",0))))))</f>
        <v>Leve</v>
      </c>
      <c r="BL29" s="127"/>
      <c r="BM29" s="125"/>
      <c r="BN29" s="127"/>
      <c r="BO29" s="127"/>
      <c r="BP29" s="132">
        <f>+IFERROR(IF($B29="Riesgo",BN29*BO29,IF($B29="Oportunidad",VLOOKUP(BN29&amp;" - "&amp;BO29,Hoja1!$A$1:$B$25,2,0),0)),0)</f>
        <v>0</v>
      </c>
      <c r="BQ29" s="127" t="str">
        <f>+IF(BP29='Categ-Cap-Imp-Val Oportunidades'!$I$2,'Categ-Cap-Imp-Val Oportunidades'!$J$2,IF(BP29='Categ-Cap-Imp-Val Oportunidades'!$I$3,'Categ-Cap-Imp-Val Oportunidades'!$J$3,IF(BP29='Categ-Cap-Imp-Val Oportunidades'!$I$4,'Categ-Cap-Imp-Val Oportunidades'!$J$4,IF(BP29&lt;0.18,"Leve",IF(AND(BP29&gt;=0.18,BP29&lt;0.48),"Moderado",IF(BP29&gt;=0.48,"Grave",0))))))</f>
        <v>Leve</v>
      </c>
      <c r="BR29" s="127"/>
      <c r="BS29" s="125"/>
      <c r="BT29" s="127"/>
      <c r="BU29" s="127"/>
      <c r="BV29" s="132">
        <f>+IFERROR(IF($B29="Riesgo",BT29*BU29,IF($B29="Oportunidad",VLOOKUP(BT29&amp;" - "&amp;BU29,Hoja1!$A$1:$B$25,2,0),0)),0)</f>
        <v>0</v>
      </c>
      <c r="BW29" s="127" t="str">
        <f>+IF(BV29='Categ-Cap-Imp-Val Oportunidades'!$I$2,'Categ-Cap-Imp-Val Oportunidades'!$J$2,IF(BV29='Categ-Cap-Imp-Val Oportunidades'!$I$3,'Categ-Cap-Imp-Val Oportunidades'!$J$3,IF(BV29='Categ-Cap-Imp-Val Oportunidades'!$I$4,'Categ-Cap-Imp-Val Oportunidades'!$J$4,IF(BV29&lt;0.18,"Leve",IF(AND(BV29&gt;=0.18,BV29&lt;0.48),"Moderado",IF(BV29&gt;=0.48,"Grave",0))))))</f>
        <v>Leve</v>
      </c>
      <c r="BX29" s="127"/>
      <c r="BY29" s="125"/>
    </row>
    <row r="30" spans="1:77" s="93" customFormat="1" ht="14.25" x14ac:dyDescent="0.2">
      <c r="A30" s="124"/>
      <c r="B30" s="124"/>
      <c r="C30" s="125"/>
      <c r="D30" s="126"/>
      <c r="E30" s="127"/>
      <c r="F30" s="127"/>
      <c r="G30" s="128">
        <f>+IFERROR(IF($B30="Riesgo",E30*F30,IF($B30="Oportunidad",VLOOKUP(E30&amp;" - "&amp;F30,Hoja1!$A$1:$B$25,2,0),0)),0)</f>
        <v>0</v>
      </c>
      <c r="H30" s="127" t="str">
        <f>+IF(G30='Categ-Cap-Imp-Val Oportunidades'!$I$2,'Categ-Cap-Imp-Val Oportunidades'!$J$2,IF(G30='Categ-Cap-Imp-Val Oportunidades'!$I$3,'Categ-Cap-Imp-Val Oportunidades'!$J$3,IF(G30='Categ-Cap-Imp-Val Oportunidades'!$I$4,'Categ-Cap-Imp-Val Oportunidades'!$J$4,IF(G30&lt;0.18,"Leve",IF(AND(G30&gt;=0.18,G30&lt;0.48),"Moderado",IF(G30&gt;=0.48,"Grave",0))))))</f>
        <v>Leve</v>
      </c>
      <c r="I30" s="127"/>
      <c r="J30" s="127"/>
      <c r="K30" s="127"/>
      <c r="L30" s="127"/>
      <c r="M30" s="127"/>
      <c r="N30" s="125"/>
      <c r="O30" s="125"/>
      <c r="P30" s="127"/>
      <c r="Q30" s="125"/>
      <c r="R30" s="127"/>
      <c r="S30" s="127"/>
      <c r="T30" s="132">
        <f>+IFERROR(IF($B30="Riesgo",R30*S30,IF($B30="Oportunidad",VLOOKUP(R30&amp;" - "&amp;S30,Hoja1!$A$1:$B$25,2,0),0)),0)</f>
        <v>0</v>
      </c>
      <c r="U30" s="127" t="str">
        <f>+IF(T30='Categ-Cap-Imp-Val Oportunidades'!$I$2,'Categ-Cap-Imp-Val Oportunidades'!$J$2,IF(T30='Categ-Cap-Imp-Val Oportunidades'!$I$3,'Categ-Cap-Imp-Val Oportunidades'!$J$3,IF(T30='Categ-Cap-Imp-Val Oportunidades'!$I$4,'Categ-Cap-Imp-Val Oportunidades'!$J$4,IF(T30&lt;0.18,"Leve",IF(AND(T30&gt;=0.18,T30&lt;0.48),"Moderado",IF(T30&gt;=0.48,"Grave",0))))))</f>
        <v>Leve</v>
      </c>
      <c r="V30" s="127"/>
      <c r="W30" s="125"/>
      <c r="X30" s="127"/>
      <c r="Y30" s="127"/>
      <c r="Z30" s="132">
        <f>+IFERROR(IF($B30="Riesgo",X30*Y30,IF($B30="Oportunidad",VLOOKUP(X30&amp;" - "&amp;Y30,Hoja1!$A$1:$B$25,2,0),0)),0)</f>
        <v>0</v>
      </c>
      <c r="AA30" s="127" t="str">
        <f>+IF(Z30='Categ-Cap-Imp-Val Oportunidades'!$I$2,'Categ-Cap-Imp-Val Oportunidades'!$J$2,IF(Z30='Categ-Cap-Imp-Val Oportunidades'!$I$3,'Categ-Cap-Imp-Val Oportunidades'!$J$3,IF(Z30='Categ-Cap-Imp-Val Oportunidades'!$I$4,'Categ-Cap-Imp-Val Oportunidades'!$J$4,IF(Z30&lt;0.18,"Leve",IF(AND(Z30&gt;=0.18,Z30&lt;0.48),"Moderado",IF(Z30&gt;=0.48,"Grave",0))))))</f>
        <v>Leve</v>
      </c>
      <c r="AB30" s="127"/>
      <c r="AC30" s="125"/>
      <c r="AD30" s="127"/>
      <c r="AE30" s="127"/>
      <c r="AF30" s="132">
        <f>+IFERROR(IF($B30="Riesgo",AD30*AE30,IF($B30="Oportunidad",VLOOKUP(AD30&amp;" - "&amp;AE30,Hoja1!$A$1:$B$25,2,0),0)),0)</f>
        <v>0</v>
      </c>
      <c r="AG30" s="127" t="str">
        <f>+IF(AF30='Categ-Cap-Imp-Val Oportunidades'!$I$2,'Categ-Cap-Imp-Val Oportunidades'!$J$2,IF(AF30='Categ-Cap-Imp-Val Oportunidades'!$I$3,'Categ-Cap-Imp-Val Oportunidades'!$J$3,IF(AF30='Categ-Cap-Imp-Val Oportunidades'!$I$4,'Categ-Cap-Imp-Val Oportunidades'!$J$4,IF(AF30&lt;0.18,"Leve",IF(AND(AF30&gt;=0.18,AF30&lt;0.48),"Moderado",IF(AF30&gt;=0.48,"Grave",0))))))</f>
        <v>Leve</v>
      </c>
      <c r="AH30" s="127"/>
      <c r="AI30" s="125"/>
      <c r="AJ30" s="127"/>
      <c r="AK30" s="127"/>
      <c r="AL30" s="132">
        <f>+IFERROR(IF($B30="Riesgo",AJ30*AK30,IF($B30="Oportunidad",VLOOKUP(AJ30&amp;" - "&amp;AK30,Hoja1!$A$1:$B$25,2,0),0)),0)</f>
        <v>0</v>
      </c>
      <c r="AM30" s="127" t="str">
        <f>+IF(AL30='Categ-Cap-Imp-Val Oportunidades'!$I$2,'Categ-Cap-Imp-Val Oportunidades'!$J$2,IF(AL30='Categ-Cap-Imp-Val Oportunidades'!$I$3,'Categ-Cap-Imp-Val Oportunidades'!$J$3,IF(AL30='Categ-Cap-Imp-Val Oportunidades'!$I$4,'Categ-Cap-Imp-Val Oportunidades'!$J$4,IF(AL30&lt;0.18,"Leve",IF(AND(AL30&gt;=0.18,AL30&lt;0.48),"Moderado",IF(AL30&gt;=0.48,"Grave",0))))))</f>
        <v>Leve</v>
      </c>
      <c r="AN30" s="127"/>
      <c r="AO30" s="125"/>
      <c r="AP30" s="127"/>
      <c r="AQ30" s="127"/>
      <c r="AR30" s="132">
        <f>+IFERROR(IF($B30="Riesgo",AP30*AQ30,IF($B30="Oportunidad",VLOOKUP(AP30&amp;" - "&amp;AQ30,Hoja1!$A$1:$B$25,2,0),0)),0)</f>
        <v>0</v>
      </c>
      <c r="AS30" s="127" t="str">
        <f>+IF(AR30='Categ-Cap-Imp-Val Oportunidades'!$I$2,'Categ-Cap-Imp-Val Oportunidades'!$J$2,IF(AR30='Categ-Cap-Imp-Val Oportunidades'!$I$3,'Categ-Cap-Imp-Val Oportunidades'!$J$3,IF(AR30='Categ-Cap-Imp-Val Oportunidades'!$I$4,'Categ-Cap-Imp-Val Oportunidades'!$J$4,IF(AR30&lt;0.18,"Leve",IF(AND(AR30&gt;=0.18,AR30&lt;0.48),"Moderado",IF(AR30&gt;=0.48,"Grave",0))))))</f>
        <v>Leve</v>
      </c>
      <c r="AT30" s="127"/>
      <c r="AU30" s="125"/>
      <c r="AV30" s="127"/>
      <c r="AW30" s="127"/>
      <c r="AX30" s="132">
        <f>+IFERROR(IF($B30="Riesgo",AV30*AW30,IF($B30="Oportunidad",VLOOKUP(AV30&amp;" - "&amp;AW30,Hoja1!$A$1:$B$25,2,0),0)),0)</f>
        <v>0</v>
      </c>
      <c r="AY30" s="127" t="str">
        <f>+IF(AX30='Categ-Cap-Imp-Val Oportunidades'!$I$2,'Categ-Cap-Imp-Val Oportunidades'!$J$2,IF(AX30='Categ-Cap-Imp-Val Oportunidades'!$I$3,'Categ-Cap-Imp-Val Oportunidades'!$J$3,IF(AX30='Categ-Cap-Imp-Val Oportunidades'!$I$4,'Categ-Cap-Imp-Val Oportunidades'!$J$4,IF(AX30&lt;0.18,"Leve",IF(AND(AX30&gt;=0.18,AX30&lt;0.48),"Moderado",IF(AX30&gt;=0.48,"Grave",0))))))</f>
        <v>Leve</v>
      </c>
      <c r="AZ30" s="127"/>
      <c r="BA30" s="125"/>
      <c r="BB30" s="127"/>
      <c r="BC30" s="127"/>
      <c r="BD30" s="132">
        <f>+IFERROR(IF($B30="Riesgo",BB30*BC30,IF($B30="Oportunidad",VLOOKUP(BB30&amp;" - "&amp;BC30,Hoja1!$A$1:$B$25,2,0),0)),0)</f>
        <v>0</v>
      </c>
      <c r="BE30" s="127" t="str">
        <f>+IF(BD30='Categ-Cap-Imp-Val Oportunidades'!$I$2,'Categ-Cap-Imp-Val Oportunidades'!$J$2,IF(BD30='Categ-Cap-Imp-Val Oportunidades'!$I$3,'Categ-Cap-Imp-Val Oportunidades'!$J$3,IF(BD30='Categ-Cap-Imp-Val Oportunidades'!$I$4,'Categ-Cap-Imp-Val Oportunidades'!$J$4,IF(BD30&lt;0.18,"Leve",IF(AND(BD30&gt;=0.18,BD30&lt;0.48),"Moderado",IF(BD30&gt;=0.48,"Grave",0))))))</f>
        <v>Leve</v>
      </c>
      <c r="BF30" s="127"/>
      <c r="BG30" s="125"/>
      <c r="BH30" s="127"/>
      <c r="BI30" s="127"/>
      <c r="BJ30" s="132">
        <f>+IFERROR(IF($B30="Riesgo",BH30*BI30,IF($B30="Oportunidad",VLOOKUP(BH30&amp;" - "&amp;BI30,Hoja1!$A$1:$B$25,2,0),0)),0)</f>
        <v>0</v>
      </c>
      <c r="BK30" s="127" t="str">
        <f>+IF(BJ30='Categ-Cap-Imp-Val Oportunidades'!$I$2,'Categ-Cap-Imp-Val Oportunidades'!$J$2,IF(BJ30='Categ-Cap-Imp-Val Oportunidades'!$I$3,'Categ-Cap-Imp-Val Oportunidades'!$J$3,IF(BJ30='Categ-Cap-Imp-Val Oportunidades'!$I$4,'Categ-Cap-Imp-Val Oportunidades'!$J$4,IF(BJ30&lt;0.18,"Leve",IF(AND(BJ30&gt;=0.18,BJ30&lt;0.48),"Moderado",IF(BJ30&gt;=0.48,"Grave",0))))))</f>
        <v>Leve</v>
      </c>
      <c r="BL30" s="127"/>
      <c r="BM30" s="125"/>
      <c r="BN30" s="127"/>
      <c r="BO30" s="127"/>
      <c r="BP30" s="132">
        <f>+IFERROR(IF($B30="Riesgo",BN30*BO30,IF($B30="Oportunidad",VLOOKUP(BN30&amp;" - "&amp;BO30,Hoja1!$A$1:$B$25,2,0),0)),0)</f>
        <v>0</v>
      </c>
      <c r="BQ30" s="127" t="str">
        <f>+IF(BP30='Categ-Cap-Imp-Val Oportunidades'!$I$2,'Categ-Cap-Imp-Val Oportunidades'!$J$2,IF(BP30='Categ-Cap-Imp-Val Oportunidades'!$I$3,'Categ-Cap-Imp-Val Oportunidades'!$J$3,IF(BP30='Categ-Cap-Imp-Val Oportunidades'!$I$4,'Categ-Cap-Imp-Val Oportunidades'!$J$4,IF(BP30&lt;0.18,"Leve",IF(AND(BP30&gt;=0.18,BP30&lt;0.48),"Moderado",IF(BP30&gt;=0.48,"Grave",0))))))</f>
        <v>Leve</v>
      </c>
      <c r="BR30" s="127"/>
      <c r="BS30" s="125"/>
      <c r="BT30" s="127"/>
      <c r="BU30" s="127"/>
      <c r="BV30" s="132">
        <f>+IFERROR(IF($B30="Riesgo",BT30*BU30,IF($B30="Oportunidad",VLOOKUP(BT30&amp;" - "&amp;BU30,Hoja1!$A$1:$B$25,2,0),0)),0)</f>
        <v>0</v>
      </c>
      <c r="BW30" s="127" t="str">
        <f>+IF(BV30='Categ-Cap-Imp-Val Oportunidades'!$I$2,'Categ-Cap-Imp-Val Oportunidades'!$J$2,IF(BV30='Categ-Cap-Imp-Val Oportunidades'!$I$3,'Categ-Cap-Imp-Val Oportunidades'!$J$3,IF(BV30='Categ-Cap-Imp-Val Oportunidades'!$I$4,'Categ-Cap-Imp-Val Oportunidades'!$J$4,IF(BV30&lt;0.18,"Leve",IF(AND(BV30&gt;=0.18,BV30&lt;0.48),"Moderado",IF(BV30&gt;=0.48,"Grave",0))))))</f>
        <v>Leve</v>
      </c>
      <c r="BX30" s="127"/>
      <c r="BY30" s="125"/>
    </row>
    <row r="31" spans="1:77" s="93" customFormat="1" ht="14.25" x14ac:dyDescent="0.2">
      <c r="A31" s="124"/>
      <c r="B31" s="124"/>
      <c r="C31" s="125"/>
      <c r="D31" s="126"/>
      <c r="E31" s="127"/>
      <c r="F31" s="127"/>
      <c r="G31" s="128">
        <f>+IFERROR(IF($B31="Riesgo",E31*F31,IF($B31="Oportunidad",VLOOKUP(E31&amp;" - "&amp;F31,Hoja1!$A$1:$B$25,2,0),0)),0)</f>
        <v>0</v>
      </c>
      <c r="H31" s="127" t="str">
        <f>+IF(G31='Categ-Cap-Imp-Val Oportunidades'!$I$2,'Categ-Cap-Imp-Val Oportunidades'!$J$2,IF(G31='Categ-Cap-Imp-Val Oportunidades'!$I$3,'Categ-Cap-Imp-Val Oportunidades'!$J$3,IF(G31='Categ-Cap-Imp-Val Oportunidades'!$I$4,'Categ-Cap-Imp-Val Oportunidades'!$J$4,IF(G31&lt;0.18,"Leve",IF(AND(G31&gt;=0.18,G31&lt;0.48),"Moderado",IF(G31&gt;=0.48,"Grave",0))))))</f>
        <v>Leve</v>
      </c>
      <c r="I31" s="127"/>
      <c r="J31" s="127"/>
      <c r="K31" s="127"/>
      <c r="L31" s="127"/>
      <c r="M31" s="127"/>
      <c r="N31" s="125"/>
      <c r="O31" s="125"/>
      <c r="P31" s="127"/>
      <c r="Q31" s="125"/>
      <c r="R31" s="127"/>
      <c r="S31" s="127"/>
      <c r="T31" s="132">
        <f>+IFERROR(IF($B31="Riesgo",R31*S31,IF($B31="Oportunidad",VLOOKUP(R31&amp;" - "&amp;S31,Hoja1!$A$1:$B$25,2,0),0)),0)</f>
        <v>0</v>
      </c>
      <c r="U31" s="127" t="str">
        <f>+IF(T31='Categ-Cap-Imp-Val Oportunidades'!$I$2,'Categ-Cap-Imp-Val Oportunidades'!$J$2,IF(T31='Categ-Cap-Imp-Val Oportunidades'!$I$3,'Categ-Cap-Imp-Val Oportunidades'!$J$3,IF(T31='Categ-Cap-Imp-Val Oportunidades'!$I$4,'Categ-Cap-Imp-Val Oportunidades'!$J$4,IF(T31&lt;0.18,"Leve",IF(AND(T31&gt;=0.18,T31&lt;0.48),"Moderado",IF(T31&gt;=0.48,"Grave",0))))))</f>
        <v>Leve</v>
      </c>
      <c r="V31" s="127"/>
      <c r="W31" s="125"/>
      <c r="X31" s="127"/>
      <c r="Y31" s="127"/>
      <c r="Z31" s="132">
        <f>+IFERROR(IF($B31="Riesgo",X31*Y31,IF($B31="Oportunidad",VLOOKUP(X31&amp;" - "&amp;Y31,Hoja1!$A$1:$B$25,2,0),0)),0)</f>
        <v>0</v>
      </c>
      <c r="AA31" s="127" t="str">
        <f>+IF(Z31='Categ-Cap-Imp-Val Oportunidades'!$I$2,'Categ-Cap-Imp-Val Oportunidades'!$J$2,IF(Z31='Categ-Cap-Imp-Val Oportunidades'!$I$3,'Categ-Cap-Imp-Val Oportunidades'!$J$3,IF(Z31='Categ-Cap-Imp-Val Oportunidades'!$I$4,'Categ-Cap-Imp-Val Oportunidades'!$J$4,IF(Z31&lt;0.18,"Leve",IF(AND(Z31&gt;=0.18,Z31&lt;0.48),"Moderado",IF(Z31&gt;=0.48,"Grave",0))))))</f>
        <v>Leve</v>
      </c>
      <c r="AB31" s="127"/>
      <c r="AC31" s="125"/>
      <c r="AD31" s="127"/>
      <c r="AE31" s="127"/>
      <c r="AF31" s="132">
        <f>+IFERROR(IF($B31="Riesgo",AD31*AE31,IF($B31="Oportunidad",VLOOKUP(AD31&amp;" - "&amp;AE31,Hoja1!$A$1:$B$25,2,0),0)),0)</f>
        <v>0</v>
      </c>
      <c r="AG31" s="127" t="str">
        <f>+IF(AF31='Categ-Cap-Imp-Val Oportunidades'!$I$2,'Categ-Cap-Imp-Val Oportunidades'!$J$2,IF(AF31='Categ-Cap-Imp-Val Oportunidades'!$I$3,'Categ-Cap-Imp-Val Oportunidades'!$J$3,IF(AF31='Categ-Cap-Imp-Val Oportunidades'!$I$4,'Categ-Cap-Imp-Val Oportunidades'!$J$4,IF(AF31&lt;0.18,"Leve",IF(AND(AF31&gt;=0.18,AF31&lt;0.48),"Moderado",IF(AF31&gt;=0.48,"Grave",0))))))</f>
        <v>Leve</v>
      </c>
      <c r="AH31" s="127"/>
      <c r="AI31" s="125"/>
      <c r="AJ31" s="127"/>
      <c r="AK31" s="127"/>
      <c r="AL31" s="132">
        <f>+IFERROR(IF($B31="Riesgo",AJ31*AK31,IF($B31="Oportunidad",VLOOKUP(AJ31&amp;" - "&amp;AK31,Hoja1!$A$1:$B$25,2,0),0)),0)</f>
        <v>0</v>
      </c>
      <c r="AM31" s="127" t="str">
        <f>+IF(AL31='Categ-Cap-Imp-Val Oportunidades'!$I$2,'Categ-Cap-Imp-Val Oportunidades'!$J$2,IF(AL31='Categ-Cap-Imp-Val Oportunidades'!$I$3,'Categ-Cap-Imp-Val Oportunidades'!$J$3,IF(AL31='Categ-Cap-Imp-Val Oportunidades'!$I$4,'Categ-Cap-Imp-Val Oportunidades'!$J$4,IF(AL31&lt;0.18,"Leve",IF(AND(AL31&gt;=0.18,AL31&lt;0.48),"Moderado",IF(AL31&gt;=0.48,"Grave",0))))))</f>
        <v>Leve</v>
      </c>
      <c r="AN31" s="127"/>
      <c r="AO31" s="125"/>
      <c r="AP31" s="127"/>
      <c r="AQ31" s="127"/>
      <c r="AR31" s="132">
        <f>+IFERROR(IF($B31="Riesgo",AP31*AQ31,IF($B31="Oportunidad",VLOOKUP(AP31&amp;" - "&amp;AQ31,Hoja1!$A$1:$B$25,2,0),0)),0)</f>
        <v>0</v>
      </c>
      <c r="AS31" s="127" t="str">
        <f>+IF(AR31='Categ-Cap-Imp-Val Oportunidades'!$I$2,'Categ-Cap-Imp-Val Oportunidades'!$J$2,IF(AR31='Categ-Cap-Imp-Val Oportunidades'!$I$3,'Categ-Cap-Imp-Val Oportunidades'!$J$3,IF(AR31='Categ-Cap-Imp-Val Oportunidades'!$I$4,'Categ-Cap-Imp-Val Oportunidades'!$J$4,IF(AR31&lt;0.18,"Leve",IF(AND(AR31&gt;=0.18,AR31&lt;0.48),"Moderado",IF(AR31&gt;=0.48,"Grave",0))))))</f>
        <v>Leve</v>
      </c>
      <c r="AT31" s="127"/>
      <c r="AU31" s="125"/>
      <c r="AV31" s="127"/>
      <c r="AW31" s="127"/>
      <c r="AX31" s="132">
        <f>+IFERROR(IF($B31="Riesgo",AV31*AW31,IF($B31="Oportunidad",VLOOKUP(AV31&amp;" - "&amp;AW31,Hoja1!$A$1:$B$25,2,0),0)),0)</f>
        <v>0</v>
      </c>
      <c r="AY31" s="127" t="str">
        <f>+IF(AX31='Categ-Cap-Imp-Val Oportunidades'!$I$2,'Categ-Cap-Imp-Val Oportunidades'!$J$2,IF(AX31='Categ-Cap-Imp-Val Oportunidades'!$I$3,'Categ-Cap-Imp-Val Oportunidades'!$J$3,IF(AX31='Categ-Cap-Imp-Val Oportunidades'!$I$4,'Categ-Cap-Imp-Val Oportunidades'!$J$4,IF(AX31&lt;0.18,"Leve",IF(AND(AX31&gt;=0.18,AX31&lt;0.48),"Moderado",IF(AX31&gt;=0.48,"Grave",0))))))</f>
        <v>Leve</v>
      </c>
      <c r="AZ31" s="127"/>
      <c r="BA31" s="125"/>
      <c r="BB31" s="127"/>
      <c r="BC31" s="127"/>
      <c r="BD31" s="132">
        <f>+IFERROR(IF($B31="Riesgo",BB31*BC31,IF($B31="Oportunidad",VLOOKUP(BB31&amp;" - "&amp;BC31,Hoja1!$A$1:$B$25,2,0),0)),0)</f>
        <v>0</v>
      </c>
      <c r="BE31" s="127" t="str">
        <f>+IF(BD31='Categ-Cap-Imp-Val Oportunidades'!$I$2,'Categ-Cap-Imp-Val Oportunidades'!$J$2,IF(BD31='Categ-Cap-Imp-Val Oportunidades'!$I$3,'Categ-Cap-Imp-Val Oportunidades'!$J$3,IF(BD31='Categ-Cap-Imp-Val Oportunidades'!$I$4,'Categ-Cap-Imp-Val Oportunidades'!$J$4,IF(BD31&lt;0.18,"Leve",IF(AND(BD31&gt;=0.18,BD31&lt;0.48),"Moderado",IF(BD31&gt;=0.48,"Grave",0))))))</f>
        <v>Leve</v>
      </c>
      <c r="BF31" s="127"/>
      <c r="BG31" s="125"/>
      <c r="BH31" s="127"/>
      <c r="BI31" s="127"/>
      <c r="BJ31" s="132">
        <f>+IFERROR(IF($B31="Riesgo",BH31*BI31,IF($B31="Oportunidad",VLOOKUP(BH31&amp;" - "&amp;BI31,Hoja1!$A$1:$B$25,2,0),0)),0)</f>
        <v>0</v>
      </c>
      <c r="BK31" s="127" t="str">
        <f>+IF(BJ31='Categ-Cap-Imp-Val Oportunidades'!$I$2,'Categ-Cap-Imp-Val Oportunidades'!$J$2,IF(BJ31='Categ-Cap-Imp-Val Oportunidades'!$I$3,'Categ-Cap-Imp-Val Oportunidades'!$J$3,IF(BJ31='Categ-Cap-Imp-Val Oportunidades'!$I$4,'Categ-Cap-Imp-Val Oportunidades'!$J$4,IF(BJ31&lt;0.18,"Leve",IF(AND(BJ31&gt;=0.18,BJ31&lt;0.48),"Moderado",IF(BJ31&gt;=0.48,"Grave",0))))))</f>
        <v>Leve</v>
      </c>
      <c r="BL31" s="127"/>
      <c r="BM31" s="125"/>
      <c r="BN31" s="127"/>
      <c r="BO31" s="127"/>
      <c r="BP31" s="132">
        <f>+IFERROR(IF($B31="Riesgo",BN31*BO31,IF($B31="Oportunidad",VLOOKUP(BN31&amp;" - "&amp;BO31,Hoja1!$A$1:$B$25,2,0),0)),0)</f>
        <v>0</v>
      </c>
      <c r="BQ31" s="127" t="str">
        <f>+IF(BP31='Categ-Cap-Imp-Val Oportunidades'!$I$2,'Categ-Cap-Imp-Val Oportunidades'!$J$2,IF(BP31='Categ-Cap-Imp-Val Oportunidades'!$I$3,'Categ-Cap-Imp-Val Oportunidades'!$J$3,IF(BP31='Categ-Cap-Imp-Val Oportunidades'!$I$4,'Categ-Cap-Imp-Val Oportunidades'!$J$4,IF(BP31&lt;0.18,"Leve",IF(AND(BP31&gt;=0.18,BP31&lt;0.48),"Moderado",IF(BP31&gt;=0.48,"Grave",0))))))</f>
        <v>Leve</v>
      </c>
      <c r="BR31" s="127"/>
      <c r="BS31" s="125"/>
      <c r="BT31" s="127"/>
      <c r="BU31" s="127"/>
      <c r="BV31" s="132">
        <f>+IFERROR(IF($B31="Riesgo",BT31*BU31,IF($B31="Oportunidad",VLOOKUP(BT31&amp;" - "&amp;BU31,Hoja1!$A$1:$B$25,2,0),0)),0)</f>
        <v>0</v>
      </c>
      <c r="BW31" s="127" t="str">
        <f>+IF(BV31='Categ-Cap-Imp-Val Oportunidades'!$I$2,'Categ-Cap-Imp-Val Oportunidades'!$J$2,IF(BV31='Categ-Cap-Imp-Val Oportunidades'!$I$3,'Categ-Cap-Imp-Val Oportunidades'!$J$3,IF(BV31='Categ-Cap-Imp-Val Oportunidades'!$I$4,'Categ-Cap-Imp-Val Oportunidades'!$J$4,IF(BV31&lt;0.18,"Leve",IF(AND(BV31&gt;=0.18,BV31&lt;0.48),"Moderado",IF(BV31&gt;=0.48,"Grave",0))))))</f>
        <v>Leve</v>
      </c>
      <c r="BX31" s="127"/>
      <c r="BY31" s="125"/>
    </row>
    <row r="32" spans="1:77" s="93" customFormat="1" ht="14.25" x14ac:dyDescent="0.2">
      <c r="A32" s="124"/>
      <c r="B32" s="124"/>
      <c r="C32" s="125"/>
      <c r="D32" s="126"/>
      <c r="E32" s="127"/>
      <c r="F32" s="127"/>
      <c r="G32" s="128">
        <f>+IFERROR(IF($B32="Riesgo",E32*F32,IF($B32="Oportunidad",VLOOKUP(E32&amp;" - "&amp;F32,Hoja1!$A$1:$B$25,2,0),0)),0)</f>
        <v>0</v>
      </c>
      <c r="H32" s="127" t="str">
        <f>+IF(G32='Categ-Cap-Imp-Val Oportunidades'!$I$2,'Categ-Cap-Imp-Val Oportunidades'!$J$2,IF(G32='Categ-Cap-Imp-Val Oportunidades'!$I$3,'Categ-Cap-Imp-Val Oportunidades'!$J$3,IF(G32='Categ-Cap-Imp-Val Oportunidades'!$I$4,'Categ-Cap-Imp-Val Oportunidades'!$J$4,IF(G32&lt;0.18,"Leve",IF(AND(G32&gt;=0.18,G32&lt;0.48),"Moderado",IF(G32&gt;=0.48,"Grave",0))))))</f>
        <v>Leve</v>
      </c>
      <c r="I32" s="127"/>
      <c r="J32" s="127"/>
      <c r="K32" s="127"/>
      <c r="L32" s="127"/>
      <c r="M32" s="127"/>
      <c r="N32" s="125"/>
      <c r="O32" s="125"/>
      <c r="P32" s="127"/>
      <c r="Q32" s="125"/>
      <c r="R32" s="127"/>
      <c r="S32" s="127"/>
      <c r="T32" s="132">
        <f>+IFERROR(IF($B32="Riesgo",R32*S32,IF($B32="Oportunidad",VLOOKUP(R32&amp;" - "&amp;S32,Hoja1!$A$1:$B$25,2,0),0)),0)</f>
        <v>0</v>
      </c>
      <c r="U32" s="127" t="str">
        <f>+IF(T32='Categ-Cap-Imp-Val Oportunidades'!$I$2,'Categ-Cap-Imp-Val Oportunidades'!$J$2,IF(T32='Categ-Cap-Imp-Val Oportunidades'!$I$3,'Categ-Cap-Imp-Val Oportunidades'!$J$3,IF(T32='Categ-Cap-Imp-Val Oportunidades'!$I$4,'Categ-Cap-Imp-Val Oportunidades'!$J$4,IF(T32&lt;0.18,"Leve",IF(AND(T32&gt;=0.18,T32&lt;0.48),"Moderado",IF(T32&gt;=0.48,"Grave",0))))))</f>
        <v>Leve</v>
      </c>
      <c r="V32" s="127"/>
      <c r="W32" s="125"/>
      <c r="X32" s="127"/>
      <c r="Y32" s="127"/>
      <c r="Z32" s="132">
        <f>+IFERROR(IF($B32="Riesgo",X32*Y32,IF($B32="Oportunidad",VLOOKUP(X32&amp;" - "&amp;Y32,Hoja1!$A$1:$B$25,2,0),0)),0)</f>
        <v>0</v>
      </c>
      <c r="AA32" s="127" t="str">
        <f>+IF(Z32='Categ-Cap-Imp-Val Oportunidades'!$I$2,'Categ-Cap-Imp-Val Oportunidades'!$J$2,IF(Z32='Categ-Cap-Imp-Val Oportunidades'!$I$3,'Categ-Cap-Imp-Val Oportunidades'!$J$3,IF(Z32='Categ-Cap-Imp-Val Oportunidades'!$I$4,'Categ-Cap-Imp-Val Oportunidades'!$J$4,IF(Z32&lt;0.18,"Leve",IF(AND(Z32&gt;=0.18,Z32&lt;0.48),"Moderado",IF(Z32&gt;=0.48,"Grave",0))))))</f>
        <v>Leve</v>
      </c>
      <c r="AB32" s="127"/>
      <c r="AC32" s="125"/>
      <c r="AD32" s="127"/>
      <c r="AE32" s="127"/>
      <c r="AF32" s="132">
        <f>+IFERROR(IF($B32="Riesgo",AD32*AE32,IF($B32="Oportunidad",VLOOKUP(AD32&amp;" - "&amp;AE32,Hoja1!$A$1:$B$25,2,0),0)),0)</f>
        <v>0</v>
      </c>
      <c r="AG32" s="127" t="str">
        <f>+IF(AF32='Categ-Cap-Imp-Val Oportunidades'!$I$2,'Categ-Cap-Imp-Val Oportunidades'!$J$2,IF(AF32='Categ-Cap-Imp-Val Oportunidades'!$I$3,'Categ-Cap-Imp-Val Oportunidades'!$J$3,IF(AF32='Categ-Cap-Imp-Val Oportunidades'!$I$4,'Categ-Cap-Imp-Val Oportunidades'!$J$4,IF(AF32&lt;0.18,"Leve",IF(AND(AF32&gt;=0.18,AF32&lt;0.48),"Moderado",IF(AF32&gt;=0.48,"Grave",0))))))</f>
        <v>Leve</v>
      </c>
      <c r="AH32" s="127"/>
      <c r="AI32" s="125"/>
      <c r="AJ32" s="127"/>
      <c r="AK32" s="127"/>
      <c r="AL32" s="132">
        <f>+IFERROR(IF($B32="Riesgo",AJ32*AK32,IF($B32="Oportunidad",VLOOKUP(AJ32&amp;" - "&amp;AK32,Hoja1!$A$1:$B$25,2,0),0)),0)</f>
        <v>0</v>
      </c>
      <c r="AM32" s="127" t="str">
        <f>+IF(AL32='Categ-Cap-Imp-Val Oportunidades'!$I$2,'Categ-Cap-Imp-Val Oportunidades'!$J$2,IF(AL32='Categ-Cap-Imp-Val Oportunidades'!$I$3,'Categ-Cap-Imp-Val Oportunidades'!$J$3,IF(AL32='Categ-Cap-Imp-Val Oportunidades'!$I$4,'Categ-Cap-Imp-Val Oportunidades'!$J$4,IF(AL32&lt;0.18,"Leve",IF(AND(AL32&gt;=0.18,AL32&lt;0.48),"Moderado",IF(AL32&gt;=0.48,"Grave",0))))))</f>
        <v>Leve</v>
      </c>
      <c r="AN32" s="127"/>
      <c r="AO32" s="125"/>
      <c r="AP32" s="127"/>
      <c r="AQ32" s="127"/>
      <c r="AR32" s="132">
        <f>+IFERROR(IF($B32="Riesgo",AP32*AQ32,IF($B32="Oportunidad",VLOOKUP(AP32&amp;" - "&amp;AQ32,Hoja1!$A$1:$B$25,2,0),0)),0)</f>
        <v>0</v>
      </c>
      <c r="AS32" s="127" t="str">
        <f>+IF(AR32='Categ-Cap-Imp-Val Oportunidades'!$I$2,'Categ-Cap-Imp-Val Oportunidades'!$J$2,IF(AR32='Categ-Cap-Imp-Val Oportunidades'!$I$3,'Categ-Cap-Imp-Val Oportunidades'!$J$3,IF(AR32='Categ-Cap-Imp-Val Oportunidades'!$I$4,'Categ-Cap-Imp-Val Oportunidades'!$J$4,IF(AR32&lt;0.18,"Leve",IF(AND(AR32&gt;=0.18,AR32&lt;0.48),"Moderado",IF(AR32&gt;=0.48,"Grave",0))))))</f>
        <v>Leve</v>
      </c>
      <c r="AT32" s="127"/>
      <c r="AU32" s="125"/>
      <c r="AV32" s="127"/>
      <c r="AW32" s="127"/>
      <c r="AX32" s="132">
        <f>+IFERROR(IF($B32="Riesgo",AV32*AW32,IF($B32="Oportunidad",VLOOKUP(AV32&amp;" - "&amp;AW32,Hoja1!$A$1:$B$25,2,0),0)),0)</f>
        <v>0</v>
      </c>
      <c r="AY32" s="127" t="str">
        <f>+IF(AX32='Categ-Cap-Imp-Val Oportunidades'!$I$2,'Categ-Cap-Imp-Val Oportunidades'!$J$2,IF(AX32='Categ-Cap-Imp-Val Oportunidades'!$I$3,'Categ-Cap-Imp-Val Oportunidades'!$J$3,IF(AX32='Categ-Cap-Imp-Val Oportunidades'!$I$4,'Categ-Cap-Imp-Val Oportunidades'!$J$4,IF(AX32&lt;0.18,"Leve",IF(AND(AX32&gt;=0.18,AX32&lt;0.48),"Moderado",IF(AX32&gt;=0.48,"Grave",0))))))</f>
        <v>Leve</v>
      </c>
      <c r="AZ32" s="127"/>
      <c r="BA32" s="125"/>
      <c r="BB32" s="127"/>
      <c r="BC32" s="127"/>
      <c r="BD32" s="132">
        <f>+IFERROR(IF($B32="Riesgo",BB32*BC32,IF($B32="Oportunidad",VLOOKUP(BB32&amp;" - "&amp;BC32,Hoja1!$A$1:$B$25,2,0),0)),0)</f>
        <v>0</v>
      </c>
      <c r="BE32" s="127" t="str">
        <f>+IF(BD32='Categ-Cap-Imp-Val Oportunidades'!$I$2,'Categ-Cap-Imp-Val Oportunidades'!$J$2,IF(BD32='Categ-Cap-Imp-Val Oportunidades'!$I$3,'Categ-Cap-Imp-Val Oportunidades'!$J$3,IF(BD32='Categ-Cap-Imp-Val Oportunidades'!$I$4,'Categ-Cap-Imp-Val Oportunidades'!$J$4,IF(BD32&lt;0.18,"Leve",IF(AND(BD32&gt;=0.18,BD32&lt;0.48),"Moderado",IF(BD32&gt;=0.48,"Grave",0))))))</f>
        <v>Leve</v>
      </c>
      <c r="BF32" s="127"/>
      <c r="BG32" s="125"/>
      <c r="BH32" s="127"/>
      <c r="BI32" s="127"/>
      <c r="BJ32" s="132">
        <f>+IFERROR(IF($B32="Riesgo",BH32*BI32,IF($B32="Oportunidad",VLOOKUP(BH32&amp;" - "&amp;BI32,Hoja1!$A$1:$B$25,2,0),0)),0)</f>
        <v>0</v>
      </c>
      <c r="BK32" s="127" t="str">
        <f>+IF(BJ32='Categ-Cap-Imp-Val Oportunidades'!$I$2,'Categ-Cap-Imp-Val Oportunidades'!$J$2,IF(BJ32='Categ-Cap-Imp-Val Oportunidades'!$I$3,'Categ-Cap-Imp-Val Oportunidades'!$J$3,IF(BJ32='Categ-Cap-Imp-Val Oportunidades'!$I$4,'Categ-Cap-Imp-Val Oportunidades'!$J$4,IF(BJ32&lt;0.18,"Leve",IF(AND(BJ32&gt;=0.18,BJ32&lt;0.48),"Moderado",IF(BJ32&gt;=0.48,"Grave",0))))))</f>
        <v>Leve</v>
      </c>
      <c r="BL32" s="127"/>
      <c r="BM32" s="125"/>
      <c r="BN32" s="127"/>
      <c r="BO32" s="127"/>
      <c r="BP32" s="132">
        <f>+IFERROR(IF($B32="Riesgo",BN32*BO32,IF($B32="Oportunidad",VLOOKUP(BN32&amp;" - "&amp;BO32,Hoja1!$A$1:$B$25,2,0),0)),0)</f>
        <v>0</v>
      </c>
      <c r="BQ32" s="127" t="str">
        <f>+IF(BP32='Categ-Cap-Imp-Val Oportunidades'!$I$2,'Categ-Cap-Imp-Val Oportunidades'!$J$2,IF(BP32='Categ-Cap-Imp-Val Oportunidades'!$I$3,'Categ-Cap-Imp-Val Oportunidades'!$J$3,IF(BP32='Categ-Cap-Imp-Val Oportunidades'!$I$4,'Categ-Cap-Imp-Val Oportunidades'!$J$4,IF(BP32&lt;0.18,"Leve",IF(AND(BP32&gt;=0.18,BP32&lt;0.48),"Moderado",IF(BP32&gt;=0.48,"Grave",0))))))</f>
        <v>Leve</v>
      </c>
      <c r="BR32" s="127"/>
      <c r="BS32" s="125"/>
      <c r="BT32" s="127"/>
      <c r="BU32" s="127"/>
      <c r="BV32" s="132">
        <f>+IFERROR(IF($B32="Riesgo",BT32*BU32,IF($B32="Oportunidad",VLOOKUP(BT32&amp;" - "&amp;BU32,Hoja1!$A$1:$B$25,2,0),0)),0)</f>
        <v>0</v>
      </c>
      <c r="BW32" s="127" t="str">
        <f>+IF(BV32='Categ-Cap-Imp-Val Oportunidades'!$I$2,'Categ-Cap-Imp-Val Oportunidades'!$J$2,IF(BV32='Categ-Cap-Imp-Val Oportunidades'!$I$3,'Categ-Cap-Imp-Val Oportunidades'!$J$3,IF(BV32='Categ-Cap-Imp-Val Oportunidades'!$I$4,'Categ-Cap-Imp-Val Oportunidades'!$J$4,IF(BV32&lt;0.18,"Leve",IF(AND(BV32&gt;=0.18,BV32&lt;0.48),"Moderado",IF(BV32&gt;=0.48,"Grave",0))))))</f>
        <v>Leve</v>
      </c>
      <c r="BX32" s="127"/>
      <c r="BY32" s="125"/>
    </row>
    <row r="33" spans="1:77" s="93" customFormat="1" ht="14.25" x14ac:dyDescent="0.2">
      <c r="A33" s="124"/>
      <c r="B33" s="124"/>
      <c r="C33" s="125"/>
      <c r="D33" s="126"/>
      <c r="E33" s="127"/>
      <c r="F33" s="127"/>
      <c r="G33" s="128">
        <f>+IFERROR(IF($B33="Riesgo",E33*F33,IF($B33="Oportunidad",VLOOKUP(E33&amp;" - "&amp;F33,Hoja1!$A$1:$B$25,2,0),0)),0)</f>
        <v>0</v>
      </c>
      <c r="H33" s="127" t="str">
        <f>+IF(G33='Categ-Cap-Imp-Val Oportunidades'!$I$2,'Categ-Cap-Imp-Val Oportunidades'!$J$2,IF(G33='Categ-Cap-Imp-Val Oportunidades'!$I$3,'Categ-Cap-Imp-Val Oportunidades'!$J$3,IF(G33='Categ-Cap-Imp-Val Oportunidades'!$I$4,'Categ-Cap-Imp-Val Oportunidades'!$J$4,IF(G33&lt;0.18,"Leve",IF(AND(G33&gt;=0.18,G33&lt;0.48),"Moderado",IF(G33&gt;=0.48,"Grave",0))))))</f>
        <v>Leve</v>
      </c>
      <c r="I33" s="127"/>
      <c r="J33" s="127"/>
      <c r="K33" s="127"/>
      <c r="L33" s="127"/>
      <c r="M33" s="127"/>
      <c r="N33" s="125"/>
      <c r="O33" s="125"/>
      <c r="P33" s="127"/>
      <c r="Q33" s="125"/>
      <c r="R33" s="127"/>
      <c r="S33" s="127"/>
      <c r="T33" s="132">
        <f>+IFERROR(IF($B33="Riesgo",R33*S33,IF($B33="Oportunidad",VLOOKUP(R33&amp;" - "&amp;S33,Hoja1!$A$1:$B$25,2,0),0)),0)</f>
        <v>0</v>
      </c>
      <c r="U33" s="127" t="str">
        <f>+IF(T33='Categ-Cap-Imp-Val Oportunidades'!$I$2,'Categ-Cap-Imp-Val Oportunidades'!$J$2,IF(T33='Categ-Cap-Imp-Val Oportunidades'!$I$3,'Categ-Cap-Imp-Val Oportunidades'!$J$3,IF(T33='Categ-Cap-Imp-Val Oportunidades'!$I$4,'Categ-Cap-Imp-Val Oportunidades'!$J$4,IF(T33&lt;0.18,"Leve",IF(AND(T33&gt;=0.18,T33&lt;0.48),"Moderado",IF(T33&gt;=0.48,"Grave",0))))))</f>
        <v>Leve</v>
      </c>
      <c r="V33" s="127"/>
      <c r="W33" s="125"/>
      <c r="X33" s="127"/>
      <c r="Y33" s="127"/>
      <c r="Z33" s="132">
        <f>+IFERROR(IF($B33="Riesgo",X33*Y33,IF($B33="Oportunidad",VLOOKUP(X33&amp;" - "&amp;Y33,Hoja1!$A$1:$B$25,2,0),0)),0)</f>
        <v>0</v>
      </c>
      <c r="AA33" s="127" t="str">
        <f>+IF(Z33='Categ-Cap-Imp-Val Oportunidades'!$I$2,'Categ-Cap-Imp-Val Oportunidades'!$J$2,IF(Z33='Categ-Cap-Imp-Val Oportunidades'!$I$3,'Categ-Cap-Imp-Val Oportunidades'!$J$3,IF(Z33='Categ-Cap-Imp-Val Oportunidades'!$I$4,'Categ-Cap-Imp-Val Oportunidades'!$J$4,IF(Z33&lt;0.18,"Leve",IF(AND(Z33&gt;=0.18,Z33&lt;0.48),"Moderado",IF(Z33&gt;=0.48,"Grave",0))))))</f>
        <v>Leve</v>
      </c>
      <c r="AB33" s="127"/>
      <c r="AC33" s="125"/>
      <c r="AD33" s="127"/>
      <c r="AE33" s="127"/>
      <c r="AF33" s="132">
        <f>+IFERROR(IF($B33="Riesgo",AD33*AE33,IF($B33="Oportunidad",VLOOKUP(AD33&amp;" - "&amp;AE33,Hoja1!$A$1:$B$25,2,0),0)),0)</f>
        <v>0</v>
      </c>
      <c r="AG33" s="127" t="str">
        <f>+IF(AF33='Categ-Cap-Imp-Val Oportunidades'!$I$2,'Categ-Cap-Imp-Val Oportunidades'!$J$2,IF(AF33='Categ-Cap-Imp-Val Oportunidades'!$I$3,'Categ-Cap-Imp-Val Oportunidades'!$J$3,IF(AF33='Categ-Cap-Imp-Val Oportunidades'!$I$4,'Categ-Cap-Imp-Val Oportunidades'!$J$4,IF(AF33&lt;0.18,"Leve",IF(AND(AF33&gt;=0.18,AF33&lt;0.48),"Moderado",IF(AF33&gt;=0.48,"Grave",0))))))</f>
        <v>Leve</v>
      </c>
      <c r="AH33" s="127"/>
      <c r="AI33" s="125"/>
      <c r="AJ33" s="127"/>
      <c r="AK33" s="127"/>
      <c r="AL33" s="132">
        <f>+IFERROR(IF($B33="Riesgo",AJ33*AK33,IF($B33="Oportunidad",VLOOKUP(AJ33&amp;" - "&amp;AK33,Hoja1!$A$1:$B$25,2,0),0)),0)</f>
        <v>0</v>
      </c>
      <c r="AM33" s="127" t="str">
        <f>+IF(AL33='Categ-Cap-Imp-Val Oportunidades'!$I$2,'Categ-Cap-Imp-Val Oportunidades'!$J$2,IF(AL33='Categ-Cap-Imp-Val Oportunidades'!$I$3,'Categ-Cap-Imp-Val Oportunidades'!$J$3,IF(AL33='Categ-Cap-Imp-Val Oportunidades'!$I$4,'Categ-Cap-Imp-Val Oportunidades'!$J$4,IF(AL33&lt;0.18,"Leve",IF(AND(AL33&gt;=0.18,AL33&lt;0.48),"Moderado",IF(AL33&gt;=0.48,"Grave",0))))))</f>
        <v>Leve</v>
      </c>
      <c r="AN33" s="127"/>
      <c r="AO33" s="125"/>
      <c r="AP33" s="127"/>
      <c r="AQ33" s="127"/>
      <c r="AR33" s="132">
        <f>+IFERROR(IF($B33="Riesgo",AP33*AQ33,IF($B33="Oportunidad",VLOOKUP(AP33&amp;" - "&amp;AQ33,Hoja1!$A$1:$B$25,2,0),0)),0)</f>
        <v>0</v>
      </c>
      <c r="AS33" s="127" t="str">
        <f>+IF(AR33='Categ-Cap-Imp-Val Oportunidades'!$I$2,'Categ-Cap-Imp-Val Oportunidades'!$J$2,IF(AR33='Categ-Cap-Imp-Val Oportunidades'!$I$3,'Categ-Cap-Imp-Val Oportunidades'!$J$3,IF(AR33='Categ-Cap-Imp-Val Oportunidades'!$I$4,'Categ-Cap-Imp-Val Oportunidades'!$J$4,IF(AR33&lt;0.18,"Leve",IF(AND(AR33&gt;=0.18,AR33&lt;0.48),"Moderado",IF(AR33&gt;=0.48,"Grave",0))))))</f>
        <v>Leve</v>
      </c>
      <c r="AT33" s="127"/>
      <c r="AU33" s="125"/>
      <c r="AV33" s="127"/>
      <c r="AW33" s="127"/>
      <c r="AX33" s="132">
        <f>+IFERROR(IF($B33="Riesgo",AV33*AW33,IF($B33="Oportunidad",VLOOKUP(AV33&amp;" - "&amp;AW33,Hoja1!$A$1:$B$25,2,0),0)),0)</f>
        <v>0</v>
      </c>
      <c r="AY33" s="127" t="str">
        <f>+IF(AX33='Categ-Cap-Imp-Val Oportunidades'!$I$2,'Categ-Cap-Imp-Val Oportunidades'!$J$2,IF(AX33='Categ-Cap-Imp-Val Oportunidades'!$I$3,'Categ-Cap-Imp-Val Oportunidades'!$J$3,IF(AX33='Categ-Cap-Imp-Val Oportunidades'!$I$4,'Categ-Cap-Imp-Val Oportunidades'!$J$4,IF(AX33&lt;0.18,"Leve",IF(AND(AX33&gt;=0.18,AX33&lt;0.48),"Moderado",IF(AX33&gt;=0.48,"Grave",0))))))</f>
        <v>Leve</v>
      </c>
      <c r="AZ33" s="127"/>
      <c r="BA33" s="125"/>
      <c r="BB33" s="127"/>
      <c r="BC33" s="127"/>
      <c r="BD33" s="132">
        <f>+IFERROR(IF($B33="Riesgo",BB33*BC33,IF($B33="Oportunidad",VLOOKUP(BB33&amp;" - "&amp;BC33,Hoja1!$A$1:$B$25,2,0),0)),0)</f>
        <v>0</v>
      </c>
      <c r="BE33" s="127" t="str">
        <f>+IF(BD33='Categ-Cap-Imp-Val Oportunidades'!$I$2,'Categ-Cap-Imp-Val Oportunidades'!$J$2,IF(BD33='Categ-Cap-Imp-Val Oportunidades'!$I$3,'Categ-Cap-Imp-Val Oportunidades'!$J$3,IF(BD33='Categ-Cap-Imp-Val Oportunidades'!$I$4,'Categ-Cap-Imp-Val Oportunidades'!$J$4,IF(BD33&lt;0.18,"Leve",IF(AND(BD33&gt;=0.18,BD33&lt;0.48),"Moderado",IF(BD33&gt;=0.48,"Grave",0))))))</f>
        <v>Leve</v>
      </c>
      <c r="BF33" s="127"/>
      <c r="BG33" s="125"/>
      <c r="BH33" s="127"/>
      <c r="BI33" s="127"/>
      <c r="BJ33" s="132">
        <f>+IFERROR(IF($B33="Riesgo",BH33*BI33,IF($B33="Oportunidad",VLOOKUP(BH33&amp;" - "&amp;BI33,Hoja1!$A$1:$B$25,2,0),0)),0)</f>
        <v>0</v>
      </c>
      <c r="BK33" s="127" t="str">
        <f>+IF(BJ33='Categ-Cap-Imp-Val Oportunidades'!$I$2,'Categ-Cap-Imp-Val Oportunidades'!$J$2,IF(BJ33='Categ-Cap-Imp-Val Oportunidades'!$I$3,'Categ-Cap-Imp-Val Oportunidades'!$J$3,IF(BJ33='Categ-Cap-Imp-Val Oportunidades'!$I$4,'Categ-Cap-Imp-Val Oportunidades'!$J$4,IF(BJ33&lt;0.18,"Leve",IF(AND(BJ33&gt;=0.18,BJ33&lt;0.48),"Moderado",IF(BJ33&gt;=0.48,"Grave",0))))))</f>
        <v>Leve</v>
      </c>
      <c r="BL33" s="127"/>
      <c r="BM33" s="125"/>
      <c r="BN33" s="127"/>
      <c r="BO33" s="127"/>
      <c r="BP33" s="132">
        <f>+IFERROR(IF($B33="Riesgo",BN33*BO33,IF($B33="Oportunidad",VLOOKUP(BN33&amp;" - "&amp;BO33,Hoja1!$A$1:$B$25,2,0),0)),0)</f>
        <v>0</v>
      </c>
      <c r="BQ33" s="127" t="str">
        <f>+IF(BP33='Categ-Cap-Imp-Val Oportunidades'!$I$2,'Categ-Cap-Imp-Val Oportunidades'!$J$2,IF(BP33='Categ-Cap-Imp-Val Oportunidades'!$I$3,'Categ-Cap-Imp-Val Oportunidades'!$J$3,IF(BP33='Categ-Cap-Imp-Val Oportunidades'!$I$4,'Categ-Cap-Imp-Val Oportunidades'!$J$4,IF(BP33&lt;0.18,"Leve",IF(AND(BP33&gt;=0.18,BP33&lt;0.48),"Moderado",IF(BP33&gt;=0.48,"Grave",0))))))</f>
        <v>Leve</v>
      </c>
      <c r="BR33" s="127"/>
      <c r="BS33" s="125"/>
      <c r="BT33" s="127"/>
      <c r="BU33" s="127"/>
      <c r="BV33" s="132">
        <f>+IFERROR(IF($B33="Riesgo",BT33*BU33,IF($B33="Oportunidad",VLOOKUP(BT33&amp;" - "&amp;BU33,Hoja1!$A$1:$B$25,2,0),0)),0)</f>
        <v>0</v>
      </c>
      <c r="BW33" s="127" t="str">
        <f>+IF(BV33='Categ-Cap-Imp-Val Oportunidades'!$I$2,'Categ-Cap-Imp-Val Oportunidades'!$J$2,IF(BV33='Categ-Cap-Imp-Val Oportunidades'!$I$3,'Categ-Cap-Imp-Val Oportunidades'!$J$3,IF(BV33='Categ-Cap-Imp-Val Oportunidades'!$I$4,'Categ-Cap-Imp-Val Oportunidades'!$J$4,IF(BV33&lt;0.18,"Leve",IF(AND(BV33&gt;=0.18,BV33&lt;0.48),"Moderado",IF(BV33&gt;=0.48,"Grave",0))))))</f>
        <v>Leve</v>
      </c>
      <c r="BX33" s="127"/>
      <c r="BY33" s="125"/>
    </row>
    <row r="34" spans="1:77" s="93" customFormat="1" ht="14.25" x14ac:dyDescent="0.2">
      <c r="A34" s="124"/>
      <c r="B34" s="124"/>
      <c r="C34" s="125"/>
      <c r="D34" s="126"/>
      <c r="E34" s="127"/>
      <c r="F34" s="127"/>
      <c r="G34" s="128">
        <f>+IFERROR(IF($B34="Riesgo",E34*F34,IF($B34="Oportunidad",VLOOKUP(E34&amp;" - "&amp;F34,Hoja1!$A$1:$B$25,2,0),0)),0)</f>
        <v>0</v>
      </c>
      <c r="H34" s="127" t="str">
        <f>+IF(G34='Categ-Cap-Imp-Val Oportunidades'!$I$2,'Categ-Cap-Imp-Val Oportunidades'!$J$2,IF(G34='Categ-Cap-Imp-Val Oportunidades'!$I$3,'Categ-Cap-Imp-Val Oportunidades'!$J$3,IF(G34='Categ-Cap-Imp-Val Oportunidades'!$I$4,'Categ-Cap-Imp-Val Oportunidades'!$J$4,IF(G34&lt;0.18,"Leve",IF(AND(G34&gt;=0.18,G34&lt;0.48),"Moderado",IF(G34&gt;=0.48,"Grave",0))))))</f>
        <v>Leve</v>
      </c>
      <c r="I34" s="127"/>
      <c r="J34" s="127"/>
      <c r="K34" s="127"/>
      <c r="L34" s="127"/>
      <c r="M34" s="127"/>
      <c r="N34" s="125"/>
      <c r="O34" s="125"/>
      <c r="P34" s="127"/>
      <c r="Q34" s="125"/>
      <c r="R34" s="127"/>
      <c r="S34" s="127"/>
      <c r="T34" s="132">
        <f>+IFERROR(IF($B34="Riesgo",R34*S34,IF($B34="Oportunidad",VLOOKUP(R34&amp;" - "&amp;S34,Hoja1!$A$1:$B$25,2,0),0)),0)</f>
        <v>0</v>
      </c>
      <c r="U34" s="127" t="str">
        <f>+IF(T34='Categ-Cap-Imp-Val Oportunidades'!$I$2,'Categ-Cap-Imp-Val Oportunidades'!$J$2,IF(T34='Categ-Cap-Imp-Val Oportunidades'!$I$3,'Categ-Cap-Imp-Val Oportunidades'!$J$3,IF(T34='Categ-Cap-Imp-Val Oportunidades'!$I$4,'Categ-Cap-Imp-Val Oportunidades'!$J$4,IF(T34&lt;0.18,"Leve",IF(AND(T34&gt;=0.18,T34&lt;0.48),"Moderado",IF(T34&gt;=0.48,"Grave",0))))))</f>
        <v>Leve</v>
      </c>
      <c r="V34" s="127"/>
      <c r="W34" s="125"/>
      <c r="X34" s="127"/>
      <c r="Y34" s="127"/>
      <c r="Z34" s="132">
        <f>+IFERROR(IF($B34="Riesgo",X34*Y34,IF($B34="Oportunidad",VLOOKUP(X34&amp;" - "&amp;Y34,Hoja1!$A$1:$B$25,2,0),0)),0)</f>
        <v>0</v>
      </c>
      <c r="AA34" s="127" t="str">
        <f>+IF(Z34='Categ-Cap-Imp-Val Oportunidades'!$I$2,'Categ-Cap-Imp-Val Oportunidades'!$J$2,IF(Z34='Categ-Cap-Imp-Val Oportunidades'!$I$3,'Categ-Cap-Imp-Val Oportunidades'!$J$3,IF(Z34='Categ-Cap-Imp-Val Oportunidades'!$I$4,'Categ-Cap-Imp-Val Oportunidades'!$J$4,IF(Z34&lt;0.18,"Leve",IF(AND(Z34&gt;=0.18,Z34&lt;0.48),"Moderado",IF(Z34&gt;=0.48,"Grave",0))))))</f>
        <v>Leve</v>
      </c>
      <c r="AB34" s="127"/>
      <c r="AC34" s="125"/>
      <c r="AD34" s="127"/>
      <c r="AE34" s="127"/>
      <c r="AF34" s="132">
        <f>+IFERROR(IF($B34="Riesgo",AD34*AE34,IF($B34="Oportunidad",VLOOKUP(AD34&amp;" - "&amp;AE34,Hoja1!$A$1:$B$25,2,0),0)),0)</f>
        <v>0</v>
      </c>
      <c r="AG34" s="127" t="str">
        <f>+IF(AF34='Categ-Cap-Imp-Val Oportunidades'!$I$2,'Categ-Cap-Imp-Val Oportunidades'!$J$2,IF(AF34='Categ-Cap-Imp-Val Oportunidades'!$I$3,'Categ-Cap-Imp-Val Oportunidades'!$J$3,IF(AF34='Categ-Cap-Imp-Val Oportunidades'!$I$4,'Categ-Cap-Imp-Val Oportunidades'!$J$4,IF(AF34&lt;0.18,"Leve",IF(AND(AF34&gt;=0.18,AF34&lt;0.48),"Moderado",IF(AF34&gt;=0.48,"Grave",0))))))</f>
        <v>Leve</v>
      </c>
      <c r="AH34" s="127"/>
      <c r="AI34" s="125"/>
      <c r="AJ34" s="127"/>
      <c r="AK34" s="127"/>
      <c r="AL34" s="132">
        <f>+IFERROR(IF($B34="Riesgo",AJ34*AK34,IF($B34="Oportunidad",VLOOKUP(AJ34&amp;" - "&amp;AK34,Hoja1!$A$1:$B$25,2,0),0)),0)</f>
        <v>0</v>
      </c>
      <c r="AM34" s="127" t="str">
        <f>+IF(AL34='Categ-Cap-Imp-Val Oportunidades'!$I$2,'Categ-Cap-Imp-Val Oportunidades'!$J$2,IF(AL34='Categ-Cap-Imp-Val Oportunidades'!$I$3,'Categ-Cap-Imp-Val Oportunidades'!$J$3,IF(AL34='Categ-Cap-Imp-Val Oportunidades'!$I$4,'Categ-Cap-Imp-Val Oportunidades'!$J$4,IF(AL34&lt;0.18,"Leve",IF(AND(AL34&gt;=0.18,AL34&lt;0.48),"Moderado",IF(AL34&gt;=0.48,"Grave",0))))))</f>
        <v>Leve</v>
      </c>
      <c r="AN34" s="127"/>
      <c r="AO34" s="125"/>
      <c r="AP34" s="127"/>
      <c r="AQ34" s="127"/>
      <c r="AR34" s="132">
        <f>+IFERROR(IF($B34="Riesgo",AP34*AQ34,IF($B34="Oportunidad",VLOOKUP(AP34&amp;" - "&amp;AQ34,Hoja1!$A$1:$B$25,2,0),0)),0)</f>
        <v>0</v>
      </c>
      <c r="AS34" s="127" t="str">
        <f>+IF(AR34='Categ-Cap-Imp-Val Oportunidades'!$I$2,'Categ-Cap-Imp-Val Oportunidades'!$J$2,IF(AR34='Categ-Cap-Imp-Val Oportunidades'!$I$3,'Categ-Cap-Imp-Val Oportunidades'!$J$3,IF(AR34='Categ-Cap-Imp-Val Oportunidades'!$I$4,'Categ-Cap-Imp-Val Oportunidades'!$J$4,IF(AR34&lt;0.18,"Leve",IF(AND(AR34&gt;=0.18,AR34&lt;0.48),"Moderado",IF(AR34&gt;=0.48,"Grave",0))))))</f>
        <v>Leve</v>
      </c>
      <c r="AT34" s="127"/>
      <c r="AU34" s="125"/>
      <c r="AV34" s="127"/>
      <c r="AW34" s="127"/>
      <c r="AX34" s="132">
        <f>+IFERROR(IF($B34="Riesgo",AV34*AW34,IF($B34="Oportunidad",VLOOKUP(AV34&amp;" - "&amp;AW34,Hoja1!$A$1:$B$25,2,0),0)),0)</f>
        <v>0</v>
      </c>
      <c r="AY34" s="127" t="str">
        <f>+IF(AX34='Categ-Cap-Imp-Val Oportunidades'!$I$2,'Categ-Cap-Imp-Val Oportunidades'!$J$2,IF(AX34='Categ-Cap-Imp-Val Oportunidades'!$I$3,'Categ-Cap-Imp-Val Oportunidades'!$J$3,IF(AX34='Categ-Cap-Imp-Val Oportunidades'!$I$4,'Categ-Cap-Imp-Val Oportunidades'!$J$4,IF(AX34&lt;0.18,"Leve",IF(AND(AX34&gt;=0.18,AX34&lt;0.48),"Moderado",IF(AX34&gt;=0.48,"Grave",0))))))</f>
        <v>Leve</v>
      </c>
      <c r="AZ34" s="127"/>
      <c r="BA34" s="125"/>
      <c r="BB34" s="127"/>
      <c r="BC34" s="127"/>
      <c r="BD34" s="132">
        <f>+IFERROR(IF($B34="Riesgo",BB34*BC34,IF($B34="Oportunidad",VLOOKUP(BB34&amp;" - "&amp;BC34,Hoja1!$A$1:$B$25,2,0),0)),0)</f>
        <v>0</v>
      </c>
      <c r="BE34" s="127" t="str">
        <f>+IF(BD34='Categ-Cap-Imp-Val Oportunidades'!$I$2,'Categ-Cap-Imp-Val Oportunidades'!$J$2,IF(BD34='Categ-Cap-Imp-Val Oportunidades'!$I$3,'Categ-Cap-Imp-Val Oportunidades'!$J$3,IF(BD34='Categ-Cap-Imp-Val Oportunidades'!$I$4,'Categ-Cap-Imp-Val Oportunidades'!$J$4,IF(BD34&lt;0.18,"Leve",IF(AND(BD34&gt;=0.18,BD34&lt;0.48),"Moderado",IF(BD34&gt;=0.48,"Grave",0))))))</f>
        <v>Leve</v>
      </c>
      <c r="BF34" s="127"/>
      <c r="BG34" s="125"/>
      <c r="BH34" s="127"/>
      <c r="BI34" s="127"/>
      <c r="BJ34" s="132">
        <f>+IFERROR(IF($B34="Riesgo",BH34*BI34,IF($B34="Oportunidad",VLOOKUP(BH34&amp;" - "&amp;BI34,Hoja1!$A$1:$B$25,2,0),0)),0)</f>
        <v>0</v>
      </c>
      <c r="BK34" s="127" t="str">
        <f>+IF(BJ34='Categ-Cap-Imp-Val Oportunidades'!$I$2,'Categ-Cap-Imp-Val Oportunidades'!$J$2,IF(BJ34='Categ-Cap-Imp-Val Oportunidades'!$I$3,'Categ-Cap-Imp-Val Oportunidades'!$J$3,IF(BJ34='Categ-Cap-Imp-Val Oportunidades'!$I$4,'Categ-Cap-Imp-Val Oportunidades'!$J$4,IF(BJ34&lt;0.18,"Leve",IF(AND(BJ34&gt;=0.18,BJ34&lt;0.48),"Moderado",IF(BJ34&gt;=0.48,"Grave",0))))))</f>
        <v>Leve</v>
      </c>
      <c r="BL34" s="127"/>
      <c r="BM34" s="125"/>
      <c r="BN34" s="127"/>
      <c r="BO34" s="127"/>
      <c r="BP34" s="132">
        <f>+IFERROR(IF($B34="Riesgo",BN34*BO34,IF($B34="Oportunidad",VLOOKUP(BN34&amp;" - "&amp;BO34,Hoja1!$A$1:$B$25,2,0),0)),0)</f>
        <v>0</v>
      </c>
      <c r="BQ34" s="127" t="str">
        <f>+IF(BP34='Categ-Cap-Imp-Val Oportunidades'!$I$2,'Categ-Cap-Imp-Val Oportunidades'!$J$2,IF(BP34='Categ-Cap-Imp-Val Oportunidades'!$I$3,'Categ-Cap-Imp-Val Oportunidades'!$J$3,IF(BP34='Categ-Cap-Imp-Val Oportunidades'!$I$4,'Categ-Cap-Imp-Val Oportunidades'!$J$4,IF(BP34&lt;0.18,"Leve",IF(AND(BP34&gt;=0.18,BP34&lt;0.48),"Moderado",IF(BP34&gt;=0.48,"Grave",0))))))</f>
        <v>Leve</v>
      </c>
      <c r="BR34" s="127"/>
      <c r="BS34" s="125"/>
      <c r="BT34" s="127"/>
      <c r="BU34" s="127"/>
      <c r="BV34" s="132">
        <f>+IFERROR(IF($B34="Riesgo",BT34*BU34,IF($B34="Oportunidad",VLOOKUP(BT34&amp;" - "&amp;BU34,Hoja1!$A$1:$B$25,2,0),0)),0)</f>
        <v>0</v>
      </c>
      <c r="BW34" s="127" t="str">
        <f>+IF(BV34='Categ-Cap-Imp-Val Oportunidades'!$I$2,'Categ-Cap-Imp-Val Oportunidades'!$J$2,IF(BV34='Categ-Cap-Imp-Val Oportunidades'!$I$3,'Categ-Cap-Imp-Val Oportunidades'!$J$3,IF(BV34='Categ-Cap-Imp-Val Oportunidades'!$I$4,'Categ-Cap-Imp-Val Oportunidades'!$J$4,IF(BV34&lt;0.18,"Leve",IF(AND(BV34&gt;=0.18,BV34&lt;0.48),"Moderado",IF(BV34&gt;=0.48,"Grave",0))))))</f>
        <v>Leve</v>
      </c>
      <c r="BX34" s="127"/>
      <c r="BY34" s="125"/>
    </row>
    <row r="35" spans="1:77" s="93" customFormat="1" ht="14.25" x14ac:dyDescent="0.2">
      <c r="A35" s="124"/>
      <c r="B35" s="124"/>
      <c r="C35" s="125"/>
      <c r="D35" s="126"/>
      <c r="E35" s="127"/>
      <c r="F35" s="127"/>
      <c r="G35" s="128">
        <f>+IFERROR(IF($B35="Riesgo",E35*F35,IF($B35="Oportunidad",VLOOKUP(E35&amp;" - "&amp;F35,Hoja1!$A$1:$B$25,2,0),0)),0)</f>
        <v>0</v>
      </c>
      <c r="H35" s="127" t="str">
        <f>+IF(G35='Categ-Cap-Imp-Val Oportunidades'!$I$2,'Categ-Cap-Imp-Val Oportunidades'!$J$2,IF(G35='Categ-Cap-Imp-Val Oportunidades'!$I$3,'Categ-Cap-Imp-Val Oportunidades'!$J$3,IF(G35='Categ-Cap-Imp-Val Oportunidades'!$I$4,'Categ-Cap-Imp-Val Oportunidades'!$J$4,IF(G35&lt;0.18,"Leve",IF(AND(G35&gt;=0.18,G35&lt;0.48),"Moderado",IF(G35&gt;=0.48,"Grave",0))))))</f>
        <v>Leve</v>
      </c>
      <c r="I35" s="127"/>
      <c r="J35" s="127"/>
      <c r="K35" s="127"/>
      <c r="L35" s="127"/>
      <c r="M35" s="127"/>
      <c r="N35" s="125"/>
      <c r="O35" s="125"/>
      <c r="P35" s="127"/>
      <c r="Q35" s="125"/>
      <c r="R35" s="127"/>
      <c r="S35" s="127"/>
      <c r="T35" s="132">
        <f>+IFERROR(IF($B35="Riesgo",R35*S35,IF($B35="Oportunidad",VLOOKUP(R35&amp;" - "&amp;S35,Hoja1!$A$1:$B$25,2,0),0)),0)</f>
        <v>0</v>
      </c>
      <c r="U35" s="127" t="str">
        <f>+IF(T35='Categ-Cap-Imp-Val Oportunidades'!$I$2,'Categ-Cap-Imp-Val Oportunidades'!$J$2,IF(T35='Categ-Cap-Imp-Val Oportunidades'!$I$3,'Categ-Cap-Imp-Val Oportunidades'!$J$3,IF(T35='Categ-Cap-Imp-Val Oportunidades'!$I$4,'Categ-Cap-Imp-Val Oportunidades'!$J$4,IF(T35&lt;0.18,"Leve",IF(AND(T35&gt;=0.18,T35&lt;0.48),"Moderado",IF(T35&gt;=0.48,"Grave",0))))))</f>
        <v>Leve</v>
      </c>
      <c r="V35" s="127"/>
      <c r="W35" s="125"/>
      <c r="X35" s="127"/>
      <c r="Y35" s="127"/>
      <c r="Z35" s="132">
        <f>+IFERROR(IF($B35="Riesgo",X35*Y35,IF($B35="Oportunidad",VLOOKUP(X35&amp;" - "&amp;Y35,Hoja1!$A$1:$B$25,2,0),0)),0)</f>
        <v>0</v>
      </c>
      <c r="AA35" s="127" t="str">
        <f>+IF(Z35='Categ-Cap-Imp-Val Oportunidades'!$I$2,'Categ-Cap-Imp-Val Oportunidades'!$J$2,IF(Z35='Categ-Cap-Imp-Val Oportunidades'!$I$3,'Categ-Cap-Imp-Val Oportunidades'!$J$3,IF(Z35='Categ-Cap-Imp-Val Oportunidades'!$I$4,'Categ-Cap-Imp-Val Oportunidades'!$J$4,IF(Z35&lt;0.18,"Leve",IF(AND(Z35&gt;=0.18,Z35&lt;0.48),"Moderado",IF(Z35&gt;=0.48,"Grave",0))))))</f>
        <v>Leve</v>
      </c>
      <c r="AB35" s="127"/>
      <c r="AC35" s="125"/>
      <c r="AD35" s="127"/>
      <c r="AE35" s="127"/>
      <c r="AF35" s="132">
        <f>+IFERROR(IF($B35="Riesgo",AD35*AE35,IF($B35="Oportunidad",VLOOKUP(AD35&amp;" - "&amp;AE35,Hoja1!$A$1:$B$25,2,0),0)),0)</f>
        <v>0</v>
      </c>
      <c r="AG35" s="127" t="str">
        <f>+IF(AF35='Categ-Cap-Imp-Val Oportunidades'!$I$2,'Categ-Cap-Imp-Val Oportunidades'!$J$2,IF(AF35='Categ-Cap-Imp-Val Oportunidades'!$I$3,'Categ-Cap-Imp-Val Oportunidades'!$J$3,IF(AF35='Categ-Cap-Imp-Val Oportunidades'!$I$4,'Categ-Cap-Imp-Val Oportunidades'!$J$4,IF(AF35&lt;0.18,"Leve",IF(AND(AF35&gt;=0.18,AF35&lt;0.48),"Moderado",IF(AF35&gt;=0.48,"Grave",0))))))</f>
        <v>Leve</v>
      </c>
      <c r="AH35" s="127"/>
      <c r="AI35" s="125"/>
      <c r="AJ35" s="127"/>
      <c r="AK35" s="127"/>
      <c r="AL35" s="132">
        <f>+IFERROR(IF($B35="Riesgo",AJ35*AK35,IF($B35="Oportunidad",VLOOKUP(AJ35&amp;" - "&amp;AK35,Hoja1!$A$1:$B$25,2,0),0)),0)</f>
        <v>0</v>
      </c>
      <c r="AM35" s="127" t="str">
        <f>+IF(AL35='Categ-Cap-Imp-Val Oportunidades'!$I$2,'Categ-Cap-Imp-Val Oportunidades'!$J$2,IF(AL35='Categ-Cap-Imp-Val Oportunidades'!$I$3,'Categ-Cap-Imp-Val Oportunidades'!$J$3,IF(AL35='Categ-Cap-Imp-Val Oportunidades'!$I$4,'Categ-Cap-Imp-Val Oportunidades'!$J$4,IF(AL35&lt;0.18,"Leve",IF(AND(AL35&gt;=0.18,AL35&lt;0.48),"Moderado",IF(AL35&gt;=0.48,"Grave",0))))))</f>
        <v>Leve</v>
      </c>
      <c r="AN35" s="127"/>
      <c r="AO35" s="125"/>
      <c r="AP35" s="127"/>
      <c r="AQ35" s="127"/>
      <c r="AR35" s="132">
        <f>+IFERROR(IF($B35="Riesgo",AP35*AQ35,IF($B35="Oportunidad",VLOOKUP(AP35&amp;" - "&amp;AQ35,Hoja1!$A$1:$B$25,2,0),0)),0)</f>
        <v>0</v>
      </c>
      <c r="AS35" s="127" t="str">
        <f>+IF(AR35='Categ-Cap-Imp-Val Oportunidades'!$I$2,'Categ-Cap-Imp-Val Oportunidades'!$J$2,IF(AR35='Categ-Cap-Imp-Val Oportunidades'!$I$3,'Categ-Cap-Imp-Val Oportunidades'!$J$3,IF(AR35='Categ-Cap-Imp-Val Oportunidades'!$I$4,'Categ-Cap-Imp-Val Oportunidades'!$J$4,IF(AR35&lt;0.18,"Leve",IF(AND(AR35&gt;=0.18,AR35&lt;0.48),"Moderado",IF(AR35&gt;=0.48,"Grave",0))))))</f>
        <v>Leve</v>
      </c>
      <c r="AT35" s="127"/>
      <c r="AU35" s="125"/>
      <c r="AV35" s="127"/>
      <c r="AW35" s="127"/>
      <c r="AX35" s="132">
        <f>+IFERROR(IF($B35="Riesgo",AV35*AW35,IF($B35="Oportunidad",VLOOKUP(AV35&amp;" - "&amp;AW35,Hoja1!$A$1:$B$25,2,0),0)),0)</f>
        <v>0</v>
      </c>
      <c r="AY35" s="127" t="str">
        <f>+IF(AX35='Categ-Cap-Imp-Val Oportunidades'!$I$2,'Categ-Cap-Imp-Val Oportunidades'!$J$2,IF(AX35='Categ-Cap-Imp-Val Oportunidades'!$I$3,'Categ-Cap-Imp-Val Oportunidades'!$J$3,IF(AX35='Categ-Cap-Imp-Val Oportunidades'!$I$4,'Categ-Cap-Imp-Val Oportunidades'!$J$4,IF(AX35&lt;0.18,"Leve",IF(AND(AX35&gt;=0.18,AX35&lt;0.48),"Moderado",IF(AX35&gt;=0.48,"Grave",0))))))</f>
        <v>Leve</v>
      </c>
      <c r="AZ35" s="127"/>
      <c r="BA35" s="125"/>
      <c r="BB35" s="127"/>
      <c r="BC35" s="127"/>
      <c r="BD35" s="132">
        <f>+IFERROR(IF($B35="Riesgo",BB35*BC35,IF($B35="Oportunidad",VLOOKUP(BB35&amp;" - "&amp;BC35,Hoja1!$A$1:$B$25,2,0),0)),0)</f>
        <v>0</v>
      </c>
      <c r="BE35" s="127" t="str">
        <f>+IF(BD35='Categ-Cap-Imp-Val Oportunidades'!$I$2,'Categ-Cap-Imp-Val Oportunidades'!$J$2,IF(BD35='Categ-Cap-Imp-Val Oportunidades'!$I$3,'Categ-Cap-Imp-Val Oportunidades'!$J$3,IF(BD35='Categ-Cap-Imp-Val Oportunidades'!$I$4,'Categ-Cap-Imp-Val Oportunidades'!$J$4,IF(BD35&lt;0.18,"Leve",IF(AND(BD35&gt;=0.18,BD35&lt;0.48),"Moderado",IF(BD35&gt;=0.48,"Grave",0))))))</f>
        <v>Leve</v>
      </c>
      <c r="BF35" s="127"/>
      <c r="BG35" s="125"/>
      <c r="BH35" s="127"/>
      <c r="BI35" s="127"/>
      <c r="BJ35" s="132">
        <f>+IFERROR(IF($B35="Riesgo",BH35*BI35,IF($B35="Oportunidad",VLOOKUP(BH35&amp;" - "&amp;BI35,Hoja1!$A$1:$B$25,2,0),0)),0)</f>
        <v>0</v>
      </c>
      <c r="BK35" s="127" t="str">
        <f>+IF(BJ35='Categ-Cap-Imp-Val Oportunidades'!$I$2,'Categ-Cap-Imp-Val Oportunidades'!$J$2,IF(BJ35='Categ-Cap-Imp-Val Oportunidades'!$I$3,'Categ-Cap-Imp-Val Oportunidades'!$J$3,IF(BJ35='Categ-Cap-Imp-Val Oportunidades'!$I$4,'Categ-Cap-Imp-Val Oportunidades'!$J$4,IF(BJ35&lt;0.18,"Leve",IF(AND(BJ35&gt;=0.18,BJ35&lt;0.48),"Moderado",IF(BJ35&gt;=0.48,"Grave",0))))))</f>
        <v>Leve</v>
      </c>
      <c r="BL35" s="127"/>
      <c r="BM35" s="125"/>
      <c r="BN35" s="127"/>
      <c r="BO35" s="127"/>
      <c r="BP35" s="132">
        <f>+IFERROR(IF($B35="Riesgo",BN35*BO35,IF($B35="Oportunidad",VLOOKUP(BN35&amp;" - "&amp;BO35,Hoja1!$A$1:$B$25,2,0),0)),0)</f>
        <v>0</v>
      </c>
      <c r="BQ35" s="127" t="str">
        <f>+IF(BP35='Categ-Cap-Imp-Val Oportunidades'!$I$2,'Categ-Cap-Imp-Val Oportunidades'!$J$2,IF(BP35='Categ-Cap-Imp-Val Oportunidades'!$I$3,'Categ-Cap-Imp-Val Oportunidades'!$J$3,IF(BP35='Categ-Cap-Imp-Val Oportunidades'!$I$4,'Categ-Cap-Imp-Val Oportunidades'!$J$4,IF(BP35&lt;0.18,"Leve",IF(AND(BP35&gt;=0.18,BP35&lt;0.48),"Moderado",IF(BP35&gt;=0.48,"Grave",0))))))</f>
        <v>Leve</v>
      </c>
      <c r="BR35" s="127"/>
      <c r="BS35" s="125"/>
      <c r="BT35" s="127"/>
      <c r="BU35" s="127"/>
      <c r="BV35" s="132">
        <f>+IFERROR(IF($B35="Riesgo",BT35*BU35,IF($B35="Oportunidad",VLOOKUP(BT35&amp;" - "&amp;BU35,Hoja1!$A$1:$B$25,2,0),0)),0)</f>
        <v>0</v>
      </c>
      <c r="BW35" s="127" t="str">
        <f>+IF(BV35='Categ-Cap-Imp-Val Oportunidades'!$I$2,'Categ-Cap-Imp-Val Oportunidades'!$J$2,IF(BV35='Categ-Cap-Imp-Val Oportunidades'!$I$3,'Categ-Cap-Imp-Val Oportunidades'!$J$3,IF(BV35='Categ-Cap-Imp-Val Oportunidades'!$I$4,'Categ-Cap-Imp-Val Oportunidades'!$J$4,IF(BV35&lt;0.18,"Leve",IF(AND(BV35&gt;=0.18,BV35&lt;0.48),"Moderado",IF(BV35&gt;=0.48,"Grave",0))))))</f>
        <v>Leve</v>
      </c>
      <c r="BX35" s="127"/>
      <c r="BY35" s="125"/>
    </row>
    <row r="36" spans="1:77" s="93" customFormat="1" ht="14.25" x14ac:dyDescent="0.2">
      <c r="A36" s="124"/>
      <c r="B36" s="124"/>
      <c r="C36" s="125"/>
      <c r="D36" s="126"/>
      <c r="E36" s="127"/>
      <c r="F36" s="127"/>
      <c r="G36" s="128">
        <f>+IFERROR(IF($B36="Riesgo",E36*F36,IF($B36="Oportunidad",VLOOKUP(E36&amp;" - "&amp;F36,Hoja1!$A$1:$B$25,2,0),0)),0)</f>
        <v>0</v>
      </c>
      <c r="H36" s="127" t="str">
        <f>+IF(G36='Categ-Cap-Imp-Val Oportunidades'!$I$2,'Categ-Cap-Imp-Val Oportunidades'!$J$2,IF(G36='Categ-Cap-Imp-Val Oportunidades'!$I$3,'Categ-Cap-Imp-Val Oportunidades'!$J$3,IF(G36='Categ-Cap-Imp-Val Oportunidades'!$I$4,'Categ-Cap-Imp-Val Oportunidades'!$J$4,IF(G36&lt;0.18,"Leve",IF(AND(G36&gt;=0.18,G36&lt;0.48),"Moderado",IF(G36&gt;=0.48,"Grave",0))))))</f>
        <v>Leve</v>
      </c>
      <c r="I36" s="127"/>
      <c r="J36" s="127"/>
      <c r="K36" s="127"/>
      <c r="L36" s="127"/>
      <c r="M36" s="127"/>
      <c r="N36" s="125"/>
      <c r="O36" s="125"/>
      <c r="P36" s="134"/>
      <c r="Q36" s="125"/>
      <c r="R36" s="127"/>
      <c r="S36" s="127"/>
      <c r="T36" s="132">
        <f>+IFERROR(IF($B36="Riesgo",R36*S36,IF($B36="Oportunidad",VLOOKUP(R36&amp;" - "&amp;S36,Hoja1!$A$1:$B$25,2,0),0)),0)</f>
        <v>0</v>
      </c>
      <c r="U36" s="127" t="str">
        <f>+IF(T36='Categ-Cap-Imp-Val Oportunidades'!$I$2,'Categ-Cap-Imp-Val Oportunidades'!$J$2,IF(T36='Categ-Cap-Imp-Val Oportunidades'!$I$3,'Categ-Cap-Imp-Val Oportunidades'!$J$3,IF(T36='Categ-Cap-Imp-Val Oportunidades'!$I$4,'Categ-Cap-Imp-Val Oportunidades'!$J$4,IF(T36&lt;0.18,"Leve",IF(AND(T36&gt;=0.18,T36&lt;0.48),"Moderado",IF(T36&gt;=0.48,"Grave",0))))))</f>
        <v>Leve</v>
      </c>
      <c r="V36" s="127"/>
      <c r="W36" s="125"/>
      <c r="X36" s="127"/>
      <c r="Y36" s="127"/>
      <c r="Z36" s="132">
        <f>+IFERROR(IF($B36="Riesgo",X36*Y36,IF($B36="Oportunidad",VLOOKUP(X36&amp;" - "&amp;Y36,Hoja1!$A$1:$B$25,2,0),0)),0)</f>
        <v>0</v>
      </c>
      <c r="AA36" s="127" t="str">
        <f>+IF(Z36='Categ-Cap-Imp-Val Oportunidades'!$I$2,'Categ-Cap-Imp-Val Oportunidades'!$J$2,IF(Z36='Categ-Cap-Imp-Val Oportunidades'!$I$3,'Categ-Cap-Imp-Val Oportunidades'!$J$3,IF(Z36='Categ-Cap-Imp-Val Oportunidades'!$I$4,'Categ-Cap-Imp-Val Oportunidades'!$J$4,IF(Z36&lt;0.18,"Leve",IF(AND(Z36&gt;=0.18,Z36&lt;0.48),"Moderado",IF(Z36&gt;=0.48,"Grave",0))))))</f>
        <v>Leve</v>
      </c>
      <c r="AB36" s="127"/>
      <c r="AC36" s="125"/>
      <c r="AD36" s="127"/>
      <c r="AE36" s="127"/>
      <c r="AF36" s="132">
        <f>+IFERROR(IF($B36="Riesgo",AD36*AE36,IF($B36="Oportunidad",VLOOKUP(AD36&amp;" - "&amp;AE36,Hoja1!$A$1:$B$25,2,0),0)),0)</f>
        <v>0</v>
      </c>
      <c r="AG36" s="127" t="str">
        <f>+IF(AF36='Categ-Cap-Imp-Val Oportunidades'!$I$2,'Categ-Cap-Imp-Val Oportunidades'!$J$2,IF(AF36='Categ-Cap-Imp-Val Oportunidades'!$I$3,'Categ-Cap-Imp-Val Oportunidades'!$J$3,IF(AF36='Categ-Cap-Imp-Val Oportunidades'!$I$4,'Categ-Cap-Imp-Val Oportunidades'!$J$4,IF(AF36&lt;0.18,"Leve",IF(AND(AF36&gt;=0.18,AF36&lt;0.48),"Moderado",IF(AF36&gt;=0.48,"Grave",0))))))</f>
        <v>Leve</v>
      </c>
      <c r="AH36" s="127"/>
      <c r="AI36" s="125"/>
      <c r="AJ36" s="127"/>
      <c r="AK36" s="127"/>
      <c r="AL36" s="132">
        <f>+IFERROR(IF($B36="Riesgo",AJ36*AK36,IF($B36="Oportunidad",VLOOKUP(AJ36&amp;" - "&amp;AK36,Hoja1!$A$1:$B$25,2,0),0)),0)</f>
        <v>0</v>
      </c>
      <c r="AM36" s="127" t="str">
        <f>+IF(AL36='Categ-Cap-Imp-Val Oportunidades'!$I$2,'Categ-Cap-Imp-Val Oportunidades'!$J$2,IF(AL36='Categ-Cap-Imp-Val Oportunidades'!$I$3,'Categ-Cap-Imp-Val Oportunidades'!$J$3,IF(AL36='Categ-Cap-Imp-Val Oportunidades'!$I$4,'Categ-Cap-Imp-Val Oportunidades'!$J$4,IF(AL36&lt;0.18,"Leve",IF(AND(AL36&gt;=0.18,AL36&lt;0.48),"Moderado",IF(AL36&gt;=0.48,"Grave",0))))))</f>
        <v>Leve</v>
      </c>
      <c r="AN36" s="127"/>
      <c r="AO36" s="125"/>
      <c r="AP36" s="127"/>
      <c r="AQ36" s="127"/>
      <c r="AR36" s="132">
        <f>+IFERROR(IF($B36="Riesgo",AP36*AQ36,IF($B36="Oportunidad",VLOOKUP(AP36&amp;" - "&amp;AQ36,Hoja1!$A$1:$B$25,2,0),0)),0)</f>
        <v>0</v>
      </c>
      <c r="AS36" s="127" t="str">
        <f>+IF(AR36='Categ-Cap-Imp-Val Oportunidades'!$I$2,'Categ-Cap-Imp-Val Oportunidades'!$J$2,IF(AR36='Categ-Cap-Imp-Val Oportunidades'!$I$3,'Categ-Cap-Imp-Val Oportunidades'!$J$3,IF(AR36='Categ-Cap-Imp-Val Oportunidades'!$I$4,'Categ-Cap-Imp-Val Oportunidades'!$J$4,IF(AR36&lt;0.18,"Leve",IF(AND(AR36&gt;=0.18,AR36&lt;0.48),"Moderado",IF(AR36&gt;=0.48,"Grave",0))))))</f>
        <v>Leve</v>
      </c>
      <c r="AT36" s="127"/>
      <c r="AU36" s="125"/>
      <c r="AV36" s="127"/>
      <c r="AW36" s="127"/>
      <c r="AX36" s="132">
        <f>+IFERROR(IF($B36="Riesgo",AV36*AW36,IF($B36="Oportunidad",VLOOKUP(AV36&amp;" - "&amp;AW36,Hoja1!$A$1:$B$25,2,0),0)),0)</f>
        <v>0</v>
      </c>
      <c r="AY36" s="127" t="str">
        <f>+IF(AX36='Categ-Cap-Imp-Val Oportunidades'!$I$2,'Categ-Cap-Imp-Val Oportunidades'!$J$2,IF(AX36='Categ-Cap-Imp-Val Oportunidades'!$I$3,'Categ-Cap-Imp-Val Oportunidades'!$J$3,IF(AX36='Categ-Cap-Imp-Val Oportunidades'!$I$4,'Categ-Cap-Imp-Val Oportunidades'!$J$4,IF(AX36&lt;0.18,"Leve",IF(AND(AX36&gt;=0.18,AX36&lt;0.48),"Moderado",IF(AX36&gt;=0.48,"Grave",0))))))</f>
        <v>Leve</v>
      </c>
      <c r="AZ36" s="127"/>
      <c r="BA36" s="125"/>
      <c r="BB36" s="127"/>
      <c r="BC36" s="127"/>
      <c r="BD36" s="132">
        <f>+IFERROR(IF($B36="Riesgo",BB36*BC36,IF($B36="Oportunidad",VLOOKUP(BB36&amp;" - "&amp;BC36,Hoja1!$A$1:$B$25,2,0),0)),0)</f>
        <v>0</v>
      </c>
      <c r="BE36" s="127" t="str">
        <f>+IF(BD36='Categ-Cap-Imp-Val Oportunidades'!$I$2,'Categ-Cap-Imp-Val Oportunidades'!$J$2,IF(BD36='Categ-Cap-Imp-Val Oportunidades'!$I$3,'Categ-Cap-Imp-Val Oportunidades'!$J$3,IF(BD36='Categ-Cap-Imp-Val Oportunidades'!$I$4,'Categ-Cap-Imp-Val Oportunidades'!$J$4,IF(BD36&lt;0.18,"Leve",IF(AND(BD36&gt;=0.18,BD36&lt;0.48),"Moderado",IF(BD36&gt;=0.48,"Grave",0))))))</f>
        <v>Leve</v>
      </c>
      <c r="BF36" s="127"/>
      <c r="BG36" s="125"/>
      <c r="BH36" s="127"/>
      <c r="BI36" s="127"/>
      <c r="BJ36" s="132">
        <f>+IFERROR(IF($B36="Riesgo",BH36*BI36,IF($B36="Oportunidad",VLOOKUP(BH36&amp;" - "&amp;BI36,Hoja1!$A$1:$B$25,2,0),0)),0)</f>
        <v>0</v>
      </c>
      <c r="BK36" s="127" t="str">
        <f>+IF(BJ36='Categ-Cap-Imp-Val Oportunidades'!$I$2,'Categ-Cap-Imp-Val Oportunidades'!$J$2,IF(BJ36='Categ-Cap-Imp-Val Oportunidades'!$I$3,'Categ-Cap-Imp-Val Oportunidades'!$J$3,IF(BJ36='Categ-Cap-Imp-Val Oportunidades'!$I$4,'Categ-Cap-Imp-Val Oportunidades'!$J$4,IF(BJ36&lt;0.18,"Leve",IF(AND(BJ36&gt;=0.18,BJ36&lt;0.48),"Moderado",IF(BJ36&gt;=0.48,"Grave",0))))))</f>
        <v>Leve</v>
      </c>
      <c r="BL36" s="127"/>
      <c r="BM36" s="125"/>
      <c r="BN36" s="127"/>
      <c r="BO36" s="127"/>
      <c r="BP36" s="132">
        <f>+IFERROR(IF($B36="Riesgo",BN36*BO36,IF($B36="Oportunidad",VLOOKUP(BN36&amp;" - "&amp;BO36,Hoja1!$A$1:$B$25,2,0),0)),0)</f>
        <v>0</v>
      </c>
      <c r="BQ36" s="127" t="str">
        <f>+IF(BP36='Categ-Cap-Imp-Val Oportunidades'!$I$2,'Categ-Cap-Imp-Val Oportunidades'!$J$2,IF(BP36='Categ-Cap-Imp-Val Oportunidades'!$I$3,'Categ-Cap-Imp-Val Oportunidades'!$J$3,IF(BP36='Categ-Cap-Imp-Val Oportunidades'!$I$4,'Categ-Cap-Imp-Val Oportunidades'!$J$4,IF(BP36&lt;0.18,"Leve",IF(AND(BP36&gt;=0.18,BP36&lt;0.48),"Moderado",IF(BP36&gt;=0.48,"Grave",0))))))</f>
        <v>Leve</v>
      </c>
      <c r="BR36" s="127"/>
      <c r="BS36" s="125"/>
      <c r="BT36" s="127"/>
      <c r="BU36" s="127"/>
      <c r="BV36" s="132">
        <f>+IFERROR(IF($B36="Riesgo",BT36*BU36,IF($B36="Oportunidad",VLOOKUP(BT36&amp;" - "&amp;BU36,Hoja1!$A$1:$B$25,2,0),0)),0)</f>
        <v>0</v>
      </c>
      <c r="BW36" s="127" t="str">
        <f>+IF(BV36='Categ-Cap-Imp-Val Oportunidades'!$I$2,'Categ-Cap-Imp-Val Oportunidades'!$J$2,IF(BV36='Categ-Cap-Imp-Val Oportunidades'!$I$3,'Categ-Cap-Imp-Val Oportunidades'!$J$3,IF(BV36='Categ-Cap-Imp-Val Oportunidades'!$I$4,'Categ-Cap-Imp-Val Oportunidades'!$J$4,IF(BV36&lt;0.18,"Leve",IF(AND(BV36&gt;=0.18,BV36&lt;0.48),"Moderado",IF(BV36&gt;=0.48,"Grave",0))))))</f>
        <v>Leve</v>
      </c>
      <c r="BX36" s="127"/>
      <c r="BY36" s="125"/>
    </row>
    <row r="37" spans="1:77" s="93" customFormat="1" ht="14.25" x14ac:dyDescent="0.2">
      <c r="A37" s="124"/>
      <c r="B37" s="124"/>
      <c r="C37" s="125"/>
      <c r="D37" s="126"/>
      <c r="E37" s="127"/>
      <c r="F37" s="127"/>
      <c r="G37" s="128">
        <f>+IFERROR(IF($B37="Riesgo",E37*F37,IF($B37="Oportunidad",VLOOKUP(E37&amp;" - "&amp;F37,Hoja1!$A$1:$B$25,2,0),0)),0)</f>
        <v>0</v>
      </c>
      <c r="H37" s="127" t="str">
        <f>+IF(G37='Categ-Cap-Imp-Val Oportunidades'!$I$2,'Categ-Cap-Imp-Val Oportunidades'!$J$2,IF(G37='Categ-Cap-Imp-Val Oportunidades'!$I$3,'Categ-Cap-Imp-Val Oportunidades'!$J$3,IF(G37='Categ-Cap-Imp-Val Oportunidades'!$I$4,'Categ-Cap-Imp-Val Oportunidades'!$J$4,IF(G37&lt;0.18,"Leve",IF(AND(G37&gt;=0.18,G37&lt;0.48),"Moderado",IF(G37&gt;=0.48,"Grave",0))))))</f>
        <v>Leve</v>
      </c>
      <c r="I37" s="127"/>
      <c r="J37" s="127"/>
      <c r="K37" s="127"/>
      <c r="L37" s="127"/>
      <c r="M37" s="127"/>
      <c r="N37" s="125"/>
      <c r="O37" s="125"/>
      <c r="P37" s="134"/>
      <c r="Q37" s="125"/>
      <c r="R37" s="127"/>
      <c r="S37" s="127"/>
      <c r="T37" s="132">
        <f>+IFERROR(IF($B37="Riesgo",R37*S37,IF($B37="Oportunidad",VLOOKUP(R37&amp;" - "&amp;S37,Hoja1!$A$1:$B$25,2,0),0)),0)</f>
        <v>0</v>
      </c>
      <c r="U37" s="127" t="str">
        <f>+IF(T37='Categ-Cap-Imp-Val Oportunidades'!$I$2,'Categ-Cap-Imp-Val Oportunidades'!$J$2,IF(T37='Categ-Cap-Imp-Val Oportunidades'!$I$3,'Categ-Cap-Imp-Val Oportunidades'!$J$3,IF(T37='Categ-Cap-Imp-Val Oportunidades'!$I$4,'Categ-Cap-Imp-Val Oportunidades'!$J$4,IF(T37&lt;0.18,"Leve",IF(AND(T37&gt;=0.18,T37&lt;0.48),"Moderado",IF(T37&gt;=0.48,"Grave",0))))))</f>
        <v>Leve</v>
      </c>
      <c r="V37" s="127"/>
      <c r="W37" s="125"/>
      <c r="X37" s="127"/>
      <c r="Y37" s="127"/>
      <c r="Z37" s="132">
        <f>+IFERROR(IF($B37="Riesgo",X37*Y37,IF($B37="Oportunidad",VLOOKUP(X37&amp;" - "&amp;Y37,Hoja1!$A$1:$B$25,2,0),0)),0)</f>
        <v>0</v>
      </c>
      <c r="AA37" s="127" t="str">
        <f>+IF(Z37='Categ-Cap-Imp-Val Oportunidades'!$I$2,'Categ-Cap-Imp-Val Oportunidades'!$J$2,IF(Z37='Categ-Cap-Imp-Val Oportunidades'!$I$3,'Categ-Cap-Imp-Val Oportunidades'!$J$3,IF(Z37='Categ-Cap-Imp-Val Oportunidades'!$I$4,'Categ-Cap-Imp-Val Oportunidades'!$J$4,IF(Z37&lt;0.18,"Leve",IF(AND(Z37&gt;=0.18,Z37&lt;0.48),"Moderado",IF(Z37&gt;=0.48,"Grave",0))))))</f>
        <v>Leve</v>
      </c>
      <c r="AB37" s="127"/>
      <c r="AC37" s="125"/>
      <c r="AD37" s="127"/>
      <c r="AE37" s="127"/>
      <c r="AF37" s="132">
        <f>+IFERROR(IF($B37="Riesgo",AD37*AE37,IF($B37="Oportunidad",VLOOKUP(AD37&amp;" - "&amp;AE37,Hoja1!$A$1:$B$25,2,0),0)),0)</f>
        <v>0</v>
      </c>
      <c r="AG37" s="127" t="str">
        <f>+IF(AF37='Categ-Cap-Imp-Val Oportunidades'!$I$2,'Categ-Cap-Imp-Val Oportunidades'!$J$2,IF(AF37='Categ-Cap-Imp-Val Oportunidades'!$I$3,'Categ-Cap-Imp-Val Oportunidades'!$J$3,IF(AF37='Categ-Cap-Imp-Val Oportunidades'!$I$4,'Categ-Cap-Imp-Val Oportunidades'!$J$4,IF(AF37&lt;0.18,"Leve",IF(AND(AF37&gt;=0.18,AF37&lt;0.48),"Moderado",IF(AF37&gt;=0.48,"Grave",0))))))</f>
        <v>Leve</v>
      </c>
      <c r="AH37" s="127"/>
      <c r="AI37" s="125"/>
      <c r="AJ37" s="127"/>
      <c r="AK37" s="127"/>
      <c r="AL37" s="132">
        <f>+IFERROR(IF($B37="Riesgo",AJ37*AK37,IF($B37="Oportunidad",VLOOKUP(AJ37&amp;" - "&amp;AK37,Hoja1!$A$1:$B$25,2,0),0)),0)</f>
        <v>0</v>
      </c>
      <c r="AM37" s="127" t="str">
        <f>+IF(AL37='Categ-Cap-Imp-Val Oportunidades'!$I$2,'Categ-Cap-Imp-Val Oportunidades'!$J$2,IF(AL37='Categ-Cap-Imp-Val Oportunidades'!$I$3,'Categ-Cap-Imp-Val Oportunidades'!$J$3,IF(AL37='Categ-Cap-Imp-Val Oportunidades'!$I$4,'Categ-Cap-Imp-Val Oportunidades'!$J$4,IF(AL37&lt;0.18,"Leve",IF(AND(AL37&gt;=0.18,AL37&lt;0.48),"Moderado",IF(AL37&gt;=0.48,"Grave",0))))))</f>
        <v>Leve</v>
      </c>
      <c r="AN37" s="127"/>
      <c r="AO37" s="125"/>
      <c r="AP37" s="127"/>
      <c r="AQ37" s="127"/>
      <c r="AR37" s="132">
        <f>+IFERROR(IF($B37="Riesgo",AP37*AQ37,IF($B37="Oportunidad",VLOOKUP(AP37&amp;" - "&amp;AQ37,Hoja1!$A$1:$B$25,2,0),0)),0)</f>
        <v>0</v>
      </c>
      <c r="AS37" s="127" t="str">
        <f>+IF(AR37='Categ-Cap-Imp-Val Oportunidades'!$I$2,'Categ-Cap-Imp-Val Oportunidades'!$J$2,IF(AR37='Categ-Cap-Imp-Val Oportunidades'!$I$3,'Categ-Cap-Imp-Val Oportunidades'!$J$3,IF(AR37='Categ-Cap-Imp-Val Oportunidades'!$I$4,'Categ-Cap-Imp-Val Oportunidades'!$J$4,IF(AR37&lt;0.18,"Leve",IF(AND(AR37&gt;=0.18,AR37&lt;0.48),"Moderado",IF(AR37&gt;=0.48,"Grave",0))))))</f>
        <v>Leve</v>
      </c>
      <c r="AT37" s="127"/>
      <c r="AU37" s="125"/>
      <c r="AV37" s="127"/>
      <c r="AW37" s="127"/>
      <c r="AX37" s="132">
        <f>+IFERROR(IF($B37="Riesgo",AV37*AW37,IF($B37="Oportunidad",VLOOKUP(AV37&amp;" - "&amp;AW37,Hoja1!$A$1:$B$25,2,0),0)),0)</f>
        <v>0</v>
      </c>
      <c r="AY37" s="127" t="str">
        <f>+IF(AX37='Categ-Cap-Imp-Val Oportunidades'!$I$2,'Categ-Cap-Imp-Val Oportunidades'!$J$2,IF(AX37='Categ-Cap-Imp-Val Oportunidades'!$I$3,'Categ-Cap-Imp-Val Oportunidades'!$J$3,IF(AX37='Categ-Cap-Imp-Val Oportunidades'!$I$4,'Categ-Cap-Imp-Val Oportunidades'!$J$4,IF(AX37&lt;0.18,"Leve",IF(AND(AX37&gt;=0.18,AX37&lt;0.48),"Moderado",IF(AX37&gt;=0.48,"Grave",0))))))</f>
        <v>Leve</v>
      </c>
      <c r="AZ37" s="127"/>
      <c r="BA37" s="125"/>
      <c r="BB37" s="127"/>
      <c r="BC37" s="127"/>
      <c r="BD37" s="132">
        <f>+IFERROR(IF($B37="Riesgo",BB37*BC37,IF($B37="Oportunidad",VLOOKUP(BB37&amp;" - "&amp;BC37,Hoja1!$A$1:$B$25,2,0),0)),0)</f>
        <v>0</v>
      </c>
      <c r="BE37" s="127" t="str">
        <f>+IF(BD37='Categ-Cap-Imp-Val Oportunidades'!$I$2,'Categ-Cap-Imp-Val Oportunidades'!$J$2,IF(BD37='Categ-Cap-Imp-Val Oportunidades'!$I$3,'Categ-Cap-Imp-Val Oportunidades'!$J$3,IF(BD37='Categ-Cap-Imp-Val Oportunidades'!$I$4,'Categ-Cap-Imp-Val Oportunidades'!$J$4,IF(BD37&lt;0.18,"Leve",IF(AND(BD37&gt;=0.18,BD37&lt;0.48),"Moderado",IF(BD37&gt;=0.48,"Grave",0))))))</f>
        <v>Leve</v>
      </c>
      <c r="BF37" s="127"/>
      <c r="BG37" s="125"/>
      <c r="BH37" s="127"/>
      <c r="BI37" s="127"/>
      <c r="BJ37" s="132">
        <f>+IFERROR(IF($B37="Riesgo",BH37*BI37,IF($B37="Oportunidad",VLOOKUP(BH37&amp;" - "&amp;BI37,Hoja1!$A$1:$B$25,2,0),0)),0)</f>
        <v>0</v>
      </c>
      <c r="BK37" s="127" t="str">
        <f>+IF(BJ37='Categ-Cap-Imp-Val Oportunidades'!$I$2,'Categ-Cap-Imp-Val Oportunidades'!$J$2,IF(BJ37='Categ-Cap-Imp-Val Oportunidades'!$I$3,'Categ-Cap-Imp-Val Oportunidades'!$J$3,IF(BJ37='Categ-Cap-Imp-Val Oportunidades'!$I$4,'Categ-Cap-Imp-Val Oportunidades'!$J$4,IF(BJ37&lt;0.18,"Leve",IF(AND(BJ37&gt;=0.18,BJ37&lt;0.48),"Moderado",IF(BJ37&gt;=0.48,"Grave",0))))))</f>
        <v>Leve</v>
      </c>
      <c r="BL37" s="127"/>
      <c r="BM37" s="125"/>
      <c r="BN37" s="127"/>
      <c r="BO37" s="127"/>
      <c r="BP37" s="132">
        <f>+IFERROR(IF($B37="Riesgo",BN37*BO37,IF($B37="Oportunidad",VLOOKUP(BN37&amp;" - "&amp;BO37,Hoja1!$A$1:$B$25,2,0),0)),0)</f>
        <v>0</v>
      </c>
      <c r="BQ37" s="127" t="str">
        <f>+IF(BP37='Categ-Cap-Imp-Val Oportunidades'!$I$2,'Categ-Cap-Imp-Val Oportunidades'!$J$2,IF(BP37='Categ-Cap-Imp-Val Oportunidades'!$I$3,'Categ-Cap-Imp-Val Oportunidades'!$J$3,IF(BP37='Categ-Cap-Imp-Val Oportunidades'!$I$4,'Categ-Cap-Imp-Val Oportunidades'!$J$4,IF(BP37&lt;0.18,"Leve",IF(AND(BP37&gt;=0.18,BP37&lt;0.48),"Moderado",IF(BP37&gt;=0.48,"Grave",0))))))</f>
        <v>Leve</v>
      </c>
      <c r="BR37" s="127"/>
      <c r="BS37" s="125"/>
      <c r="BT37" s="127"/>
      <c r="BU37" s="127"/>
      <c r="BV37" s="132">
        <f>+IFERROR(IF($B37="Riesgo",BT37*BU37,IF($B37="Oportunidad",VLOOKUP(BT37&amp;" - "&amp;BU37,Hoja1!$A$1:$B$25,2,0),0)),0)</f>
        <v>0</v>
      </c>
      <c r="BW37" s="127" t="str">
        <f>+IF(BV37='Categ-Cap-Imp-Val Oportunidades'!$I$2,'Categ-Cap-Imp-Val Oportunidades'!$J$2,IF(BV37='Categ-Cap-Imp-Val Oportunidades'!$I$3,'Categ-Cap-Imp-Val Oportunidades'!$J$3,IF(BV37='Categ-Cap-Imp-Val Oportunidades'!$I$4,'Categ-Cap-Imp-Val Oportunidades'!$J$4,IF(BV37&lt;0.18,"Leve",IF(AND(BV37&gt;=0.18,BV37&lt;0.48),"Moderado",IF(BV37&gt;=0.48,"Grave",0))))))</f>
        <v>Leve</v>
      </c>
      <c r="BX37" s="127"/>
      <c r="BY37" s="125"/>
    </row>
    <row r="38" spans="1:77" x14ac:dyDescent="0.2">
      <c r="A38" s="102">
        <f>COUNT(A16:A37)</f>
        <v>4</v>
      </c>
      <c r="B38" s="102"/>
      <c r="D38" s="140"/>
      <c r="E38" s="140"/>
      <c r="F38" s="140"/>
      <c r="G38" s="103">
        <f>SUM(G16:G37)</f>
        <v>0.29000000000000004</v>
      </c>
      <c r="H38" s="104"/>
      <c r="I38" s="105"/>
      <c r="J38" s="105"/>
      <c r="K38" s="105"/>
      <c r="R38" s="148"/>
      <c r="S38" s="148"/>
      <c r="T38" s="103">
        <f>SUM(T16:T37)</f>
        <v>0.2</v>
      </c>
      <c r="U38" s="104"/>
      <c r="V38" s="105"/>
      <c r="W38" s="104"/>
      <c r="X38" s="148"/>
      <c r="Y38" s="148"/>
      <c r="Z38" s="103">
        <f>SUM(Z16:Z37)</f>
        <v>0.2</v>
      </c>
      <c r="AA38" s="104"/>
      <c r="AB38" s="105"/>
      <c r="AC38" s="104"/>
      <c r="AD38" s="148"/>
      <c r="AE38" s="148"/>
      <c r="AF38" s="103">
        <f>SUM(AF16:AF37)</f>
        <v>0</v>
      </c>
      <c r="AG38" s="104"/>
      <c r="AH38" s="105"/>
      <c r="AI38" s="104"/>
      <c r="AJ38" s="148"/>
      <c r="AK38" s="148"/>
      <c r="AL38" s="103">
        <f>SUM(AL16:AL37)</f>
        <v>0</v>
      </c>
      <c r="AM38" s="104"/>
      <c r="AN38" s="105"/>
      <c r="AO38" s="104"/>
      <c r="AP38" s="148"/>
      <c r="AQ38" s="148"/>
      <c r="AR38" s="103">
        <f>SUM(AR16:AR37)</f>
        <v>0</v>
      </c>
      <c r="AS38" s="104"/>
      <c r="AT38" s="105"/>
      <c r="AU38" s="104"/>
      <c r="AV38" s="148"/>
      <c r="AW38" s="148"/>
      <c r="AX38" s="103">
        <f>SUM(AX16:AX37)</f>
        <v>0</v>
      </c>
      <c r="AY38" s="104"/>
      <c r="AZ38" s="105"/>
      <c r="BA38" s="104"/>
      <c r="BB38" s="148"/>
      <c r="BC38" s="148"/>
      <c r="BD38" s="103">
        <f>SUM(BD16:BD37)</f>
        <v>0</v>
      </c>
      <c r="BE38" s="104"/>
      <c r="BF38" s="105"/>
      <c r="BG38" s="104"/>
      <c r="BH38" s="148"/>
      <c r="BI38" s="148"/>
      <c r="BJ38" s="103">
        <f>SUM(BJ16:BJ37)</f>
        <v>0</v>
      </c>
      <c r="BK38" s="104"/>
      <c r="BL38" s="105"/>
      <c r="BM38" s="104"/>
      <c r="BN38" s="148"/>
      <c r="BO38" s="148"/>
      <c r="BP38" s="103">
        <f>SUM(BP16:BP37)</f>
        <v>0</v>
      </c>
      <c r="BQ38" s="104"/>
      <c r="BR38" s="105"/>
      <c r="BS38" s="104"/>
      <c r="BT38" s="148"/>
      <c r="BU38" s="148"/>
      <c r="BV38" s="103">
        <f>SUM(BV16:BV37)</f>
        <v>0</v>
      </c>
      <c r="BW38" s="104"/>
      <c r="BX38" s="105"/>
      <c r="BY38" s="104"/>
    </row>
    <row r="39" spans="1:77" ht="15" x14ac:dyDescent="0.2">
      <c r="D39" s="138" t="s">
        <v>246</v>
      </c>
      <c r="E39" s="149"/>
      <c r="F39" s="139"/>
      <c r="G39" s="106" t="str">
        <f>IFERROR(H39/H42,"-")</f>
        <v>-</v>
      </c>
      <c r="H39" s="107">
        <f>+COUNTIFS($B$16:$B$37,"Riesgo",G16:G37,"&gt;0.48")</f>
        <v>0</v>
      </c>
      <c r="I39" s="108"/>
      <c r="J39" s="105"/>
      <c r="K39" s="105"/>
      <c r="R39" s="138" t="s">
        <v>246</v>
      </c>
      <c r="S39" s="139"/>
      <c r="T39" s="106">
        <f>IFERROR(U39/U42,"-")</f>
        <v>0</v>
      </c>
      <c r="U39" s="107">
        <f>+COUNTIFS($B$16:$B$37,"Riesgo",T16:T37,"&gt;=0,48")</f>
        <v>0</v>
      </c>
      <c r="V39" s="108"/>
      <c r="W39" s="109"/>
      <c r="X39" s="138" t="s">
        <v>246</v>
      </c>
      <c r="Y39" s="139"/>
      <c r="Z39" s="106">
        <f>IFERROR(AA39/AA42,"-")</f>
        <v>0</v>
      </c>
      <c r="AA39" s="107">
        <f>+COUNTIFS($B$16:$B$37,"Riesgo",Z16:Z37,"&gt;=0,48")</f>
        <v>0</v>
      </c>
      <c r="AB39" s="108"/>
      <c r="AC39" s="109"/>
      <c r="AD39" s="138" t="s">
        <v>246</v>
      </c>
      <c r="AE39" s="139"/>
      <c r="AF39" s="106" t="str">
        <f>IFERROR(AG39/AG42,"-")</f>
        <v>-</v>
      </c>
      <c r="AG39" s="107">
        <f>+COUNTIFS($B$16:$B$37,"Riesgo",AF16:AF37,"&gt;=0,48")</f>
        <v>0</v>
      </c>
      <c r="AH39" s="108"/>
      <c r="AI39" s="109"/>
      <c r="AJ39" s="138" t="s">
        <v>246</v>
      </c>
      <c r="AK39" s="139"/>
      <c r="AL39" s="106" t="str">
        <f>IFERROR(AM39/AM42,"-")</f>
        <v>-</v>
      </c>
      <c r="AM39" s="107">
        <f>+COUNTIFS($B$16:$B$37,"Riesgo",AL16:AL37,"&gt;=0,48")</f>
        <v>0</v>
      </c>
      <c r="AN39" s="108"/>
      <c r="AO39" s="109"/>
      <c r="AP39" s="138" t="s">
        <v>246</v>
      </c>
      <c r="AQ39" s="139"/>
      <c r="AR39" s="106" t="str">
        <f>IFERROR(AS39/AS42,"-")</f>
        <v>-</v>
      </c>
      <c r="AS39" s="107">
        <f>+COUNTIFS($B$16:$B$37,"Riesgo",AR16:AR37,"&gt;=0,48")</f>
        <v>0</v>
      </c>
      <c r="AT39" s="108"/>
      <c r="AU39" s="109"/>
      <c r="AV39" s="138" t="s">
        <v>246</v>
      </c>
      <c r="AW39" s="139"/>
      <c r="AX39" s="106" t="str">
        <f>IFERROR(AY39/AY42,"-")</f>
        <v>-</v>
      </c>
      <c r="AY39" s="107">
        <f>+COUNTIFS($B$16:$B$37,"Riesgo",AX16:AX37,"&gt;=0,48")</f>
        <v>0</v>
      </c>
      <c r="AZ39" s="108"/>
      <c r="BA39" s="109"/>
      <c r="BB39" s="138" t="s">
        <v>246</v>
      </c>
      <c r="BC39" s="139"/>
      <c r="BD39" s="106" t="str">
        <f>IFERROR(BE39/BE42,"-")</f>
        <v>-</v>
      </c>
      <c r="BE39" s="107">
        <f>+COUNTIFS($B$16:$B$37,"Riesgo",BD16:BD37,"&gt;=0,48")</f>
        <v>0</v>
      </c>
      <c r="BF39" s="108"/>
      <c r="BG39" s="109"/>
      <c r="BH39" s="138" t="s">
        <v>246</v>
      </c>
      <c r="BI39" s="139"/>
      <c r="BJ39" s="106" t="str">
        <f>IFERROR(BK39/BK42,"-")</f>
        <v>-</v>
      </c>
      <c r="BK39" s="107">
        <f>+COUNTIFS($B$16:$B$37,"Riesgo",BJ16:BJ37,"&gt;=0,48")</f>
        <v>0</v>
      </c>
      <c r="BL39" s="108"/>
      <c r="BM39" s="109"/>
      <c r="BN39" s="138" t="s">
        <v>246</v>
      </c>
      <c r="BO39" s="139"/>
      <c r="BP39" s="106" t="str">
        <f>IFERROR(BQ39/BQ42,"-")</f>
        <v>-</v>
      </c>
      <c r="BQ39" s="107">
        <f>+COUNTIFS($B$16:$B$37,"Riesgo",BP16:BP37,"&gt;=0,48")</f>
        <v>0</v>
      </c>
      <c r="BR39" s="108"/>
      <c r="BS39" s="109"/>
      <c r="BT39" s="138" t="s">
        <v>246</v>
      </c>
      <c r="BU39" s="139"/>
      <c r="BV39" s="106" t="str">
        <f>IFERROR(BW39/BW42,"-")</f>
        <v>-</v>
      </c>
      <c r="BW39" s="107">
        <f>+COUNTIFS($B$16:$B$37,"Riesgo",BV16:BV37,"&gt;=0,48")</f>
        <v>0</v>
      </c>
      <c r="BX39" s="108"/>
      <c r="BY39" s="109"/>
    </row>
    <row r="40" spans="1:77" ht="15" x14ac:dyDescent="0.2">
      <c r="D40" s="138" t="s">
        <v>247</v>
      </c>
      <c r="E40" s="149"/>
      <c r="F40" s="139"/>
      <c r="G40" s="110" t="str">
        <f>IFERROR(H40/H42,"-")</f>
        <v>-</v>
      </c>
      <c r="H40" s="111">
        <f>+(COUNTIFS($B$16:$B$37,"Riesgo",G16:G37,"&lt;0.48",G16:G37,"&gt;=0.18"))</f>
        <v>0</v>
      </c>
      <c r="I40" s="108"/>
      <c r="J40" s="105"/>
      <c r="K40" s="105"/>
      <c r="R40" s="136" t="s">
        <v>247</v>
      </c>
      <c r="S40" s="137"/>
      <c r="T40" s="110">
        <f>IFERROR(U40/U42,"-")</f>
        <v>1</v>
      </c>
      <c r="U40" s="111">
        <f>+(COUNTIFS($B$16:$B$37,"Riesgo",T16:T37,"&lt;0,48",T16:T37,"&gt;=0,18"))</f>
        <v>1</v>
      </c>
      <c r="V40" s="108"/>
      <c r="W40" s="109"/>
      <c r="X40" s="136" t="s">
        <v>247</v>
      </c>
      <c r="Y40" s="137"/>
      <c r="Z40" s="110">
        <f>IFERROR(AA40/AA42,"-")</f>
        <v>1</v>
      </c>
      <c r="AA40" s="111">
        <f>+(COUNTIFS($B$16:$B$37,"Riesgo",Z16:Z37,"&lt;0,48",Z16:Z37,"&gt;=0,18"))</f>
        <v>1</v>
      </c>
      <c r="AB40" s="108"/>
      <c r="AC40" s="109"/>
      <c r="AD40" s="136" t="s">
        <v>247</v>
      </c>
      <c r="AE40" s="137"/>
      <c r="AF40" s="110" t="str">
        <f>IFERROR(AG40/AG42,"-")</f>
        <v>-</v>
      </c>
      <c r="AG40" s="111">
        <f>+(COUNTIFS($B$16:$B$37,"Riesgo",AF16:AF37,"&lt;0,48",AF16:AF37,"&gt;=0,18"))</f>
        <v>0</v>
      </c>
      <c r="AH40" s="108"/>
      <c r="AI40" s="109"/>
      <c r="AJ40" s="136" t="s">
        <v>247</v>
      </c>
      <c r="AK40" s="137"/>
      <c r="AL40" s="110" t="str">
        <f>IFERROR(AM40/AM42,"-")</f>
        <v>-</v>
      </c>
      <c r="AM40" s="111">
        <f>+(COUNTIFS($B$16:$B$37,"Riesgo",AL16:AL37,"&lt;0,48",AL16:AL37,"&gt;=0,18"))</f>
        <v>0</v>
      </c>
      <c r="AN40" s="108"/>
      <c r="AO40" s="109"/>
      <c r="AP40" s="136" t="s">
        <v>247</v>
      </c>
      <c r="AQ40" s="137"/>
      <c r="AR40" s="110" t="str">
        <f>IFERROR(AS40/AS42,"-")</f>
        <v>-</v>
      </c>
      <c r="AS40" s="111">
        <f>+(COUNTIFS($B$16:$B$37,"Riesgo",AR16:AR37,"&lt;0,48",AR16:AR37,"&gt;=0,18"))</f>
        <v>0</v>
      </c>
      <c r="AT40" s="108"/>
      <c r="AU40" s="109"/>
      <c r="AV40" s="136" t="s">
        <v>247</v>
      </c>
      <c r="AW40" s="137"/>
      <c r="AX40" s="110" t="str">
        <f>IFERROR(AY40/AY42,"-")</f>
        <v>-</v>
      </c>
      <c r="AY40" s="111">
        <f>+(COUNTIFS($B$16:$B$37,"Riesgo",AX16:AX37,"&lt;0,48",AX16:AX37,"&gt;=0,18"))</f>
        <v>0</v>
      </c>
      <c r="AZ40" s="108"/>
      <c r="BA40" s="109"/>
      <c r="BB40" s="136" t="s">
        <v>247</v>
      </c>
      <c r="BC40" s="137"/>
      <c r="BD40" s="110" t="str">
        <f>IFERROR(BE40/BE42,"-")</f>
        <v>-</v>
      </c>
      <c r="BE40" s="111">
        <f>+(COUNTIFS($B$16:$B$37,"Riesgo",BD16:BD37,"&lt;0,48",BD16:BD37,"&gt;=0,18"))</f>
        <v>0</v>
      </c>
      <c r="BF40" s="108"/>
      <c r="BG40" s="109"/>
      <c r="BH40" s="136" t="s">
        <v>247</v>
      </c>
      <c r="BI40" s="137"/>
      <c r="BJ40" s="110" t="str">
        <f>IFERROR(BK40/BK42,"-")</f>
        <v>-</v>
      </c>
      <c r="BK40" s="111">
        <f>+(COUNTIFS($B$16:$B$37,"Riesgo",BJ16:BJ37,"&lt;0,48",BJ16:BJ37,"&gt;=0,18"))</f>
        <v>0</v>
      </c>
      <c r="BL40" s="108"/>
      <c r="BM40" s="109"/>
      <c r="BN40" s="136" t="s">
        <v>247</v>
      </c>
      <c r="BO40" s="137"/>
      <c r="BP40" s="110" t="str">
        <f>IFERROR(BQ40/BQ42,"-")</f>
        <v>-</v>
      </c>
      <c r="BQ40" s="111">
        <f>+(COUNTIFS($B$16:$B$37,"Riesgo",BP16:BP37,"&lt;0,48",BP16:BP37,"&gt;=0,18"))</f>
        <v>0</v>
      </c>
      <c r="BR40" s="108"/>
      <c r="BS40" s="109"/>
      <c r="BT40" s="136" t="s">
        <v>247</v>
      </c>
      <c r="BU40" s="137"/>
      <c r="BV40" s="110" t="str">
        <f>IFERROR(BW40/BW42,"-")</f>
        <v>-</v>
      </c>
      <c r="BW40" s="111">
        <f>+(COUNTIFS($B$16:$B$37,"Riesgo",BV16:BV37,"&lt;0,48",BV16:BV37,"&gt;=0,18"))</f>
        <v>0</v>
      </c>
      <c r="BX40" s="108"/>
      <c r="BY40" s="109"/>
    </row>
    <row r="41" spans="1:77" ht="15" x14ac:dyDescent="0.2">
      <c r="D41" s="138" t="s">
        <v>248</v>
      </c>
      <c r="E41" s="149"/>
      <c r="F41" s="139"/>
      <c r="G41" s="112" t="str">
        <f>IFERROR(H41/H42,"-")</f>
        <v>-</v>
      </c>
      <c r="H41" s="113">
        <f>+COUNTIFS($B$16:$B$37,"Riesgo",G16:G37,"&lt;0.18",G16:G37,"&gt;0.00001")</f>
        <v>0</v>
      </c>
      <c r="I41" s="108"/>
      <c r="J41" s="114"/>
      <c r="K41" s="114"/>
      <c r="L41" s="115"/>
      <c r="M41" s="115"/>
      <c r="R41" s="138" t="s">
        <v>248</v>
      </c>
      <c r="S41" s="139"/>
      <c r="T41" s="112">
        <f>IFERROR(U41/U42,"-")</f>
        <v>0</v>
      </c>
      <c r="U41" s="113">
        <f>+COUNTIFS($B$16:$B$37,"Riesgo",T16:T37,"&lt;0,18",T16:T37,"&gt;0,00001")</f>
        <v>0</v>
      </c>
      <c r="V41" s="108"/>
      <c r="W41" s="109"/>
      <c r="X41" s="138" t="s">
        <v>248</v>
      </c>
      <c r="Y41" s="139"/>
      <c r="Z41" s="112">
        <f>IFERROR(AA41/AA42,"-")</f>
        <v>0</v>
      </c>
      <c r="AA41" s="113">
        <f>+COUNTIFS($B$16:$B$37,"Riesgo",Z16:Z37,"&lt;0,18",Z16:Z37,"&gt;0,00001")</f>
        <v>0</v>
      </c>
      <c r="AB41" s="108"/>
      <c r="AC41" s="109"/>
      <c r="AD41" s="138" t="s">
        <v>248</v>
      </c>
      <c r="AE41" s="139"/>
      <c r="AF41" s="112" t="str">
        <f>IFERROR(AG41/AG42,"-")</f>
        <v>-</v>
      </c>
      <c r="AG41" s="113">
        <f>+COUNTIFS($B$16:$B$37,"Riesgo",AF16:AF37,"&lt;0,18",AF16:AF37,"&gt;0,00001")</f>
        <v>0</v>
      </c>
      <c r="AH41" s="108"/>
      <c r="AI41" s="109"/>
      <c r="AJ41" s="138" t="s">
        <v>248</v>
      </c>
      <c r="AK41" s="139"/>
      <c r="AL41" s="112" t="str">
        <f>IFERROR(AM41/AM42,"-")</f>
        <v>-</v>
      </c>
      <c r="AM41" s="113">
        <f>+COUNTIFS($B$16:$B$37,"Riesgo",AL16:AL37,"&lt;0,18",AL16:AL37,"&gt;0,00001")</f>
        <v>0</v>
      </c>
      <c r="AN41" s="108"/>
      <c r="AO41" s="109"/>
      <c r="AP41" s="138" t="s">
        <v>248</v>
      </c>
      <c r="AQ41" s="139"/>
      <c r="AR41" s="112" t="str">
        <f>IFERROR(AS41/AS42,"-")</f>
        <v>-</v>
      </c>
      <c r="AS41" s="113">
        <f>+COUNTIFS($B$16:$B$37,"Riesgo",AR16:AR37,"&lt;0,18",AR16:AR37,"&gt;0,00001")</f>
        <v>0</v>
      </c>
      <c r="AT41" s="108"/>
      <c r="AU41" s="109"/>
      <c r="AV41" s="138" t="s">
        <v>248</v>
      </c>
      <c r="AW41" s="139"/>
      <c r="AX41" s="112" t="str">
        <f>IFERROR(AY41/AY42,"-")</f>
        <v>-</v>
      </c>
      <c r="AY41" s="113">
        <f>+COUNTIFS($B$16:$B$37,"Riesgo",AX16:AX37,"&lt;0,18",AX16:AX37,"&gt;0,00001")</f>
        <v>0</v>
      </c>
      <c r="AZ41" s="108"/>
      <c r="BA41" s="109"/>
      <c r="BB41" s="138" t="s">
        <v>248</v>
      </c>
      <c r="BC41" s="139"/>
      <c r="BD41" s="112" t="str">
        <f>IFERROR(BE41/BE42,"-")</f>
        <v>-</v>
      </c>
      <c r="BE41" s="113">
        <f>+COUNTIFS($B$16:$B$37,"Riesgo",BD16:BD37,"&lt;0,18",BD16:BD37,"&gt;0,00001")</f>
        <v>0</v>
      </c>
      <c r="BF41" s="108"/>
      <c r="BG41" s="109"/>
      <c r="BH41" s="138" t="s">
        <v>248</v>
      </c>
      <c r="BI41" s="139"/>
      <c r="BJ41" s="112" t="str">
        <f>IFERROR(BK41/BK42,"-")</f>
        <v>-</v>
      </c>
      <c r="BK41" s="113">
        <f>+COUNTIFS($B$16:$B$37,"Riesgo",BJ16:BJ37,"&lt;0,18",BJ16:BJ37,"&gt;0,00001")</f>
        <v>0</v>
      </c>
      <c r="BL41" s="108"/>
      <c r="BM41" s="109"/>
      <c r="BN41" s="138" t="s">
        <v>248</v>
      </c>
      <c r="BO41" s="139"/>
      <c r="BP41" s="112" t="str">
        <f>IFERROR(BQ41/BQ42,"-")</f>
        <v>-</v>
      </c>
      <c r="BQ41" s="113">
        <f>+COUNTIFS($B$16:$B$37,"Riesgo",BP16:BP37,"&lt;0,18",BP16:BP37,"&gt;0,00001")</f>
        <v>0</v>
      </c>
      <c r="BR41" s="108"/>
      <c r="BS41" s="109"/>
      <c r="BT41" s="138" t="s">
        <v>248</v>
      </c>
      <c r="BU41" s="139"/>
      <c r="BV41" s="112" t="str">
        <f>IFERROR(BW41/BW42,"-")</f>
        <v>-</v>
      </c>
      <c r="BW41" s="113">
        <f>+COUNTIFS($B$16:$B$37,"Riesgo",BV16:BV37,"&lt;0,18",BV16:BV37,"&gt;0,00001")</f>
        <v>0</v>
      </c>
      <c r="BX41" s="108"/>
      <c r="BY41" s="109"/>
    </row>
    <row r="42" spans="1:77" ht="17.25" x14ac:dyDescent="0.2">
      <c r="D42" s="116"/>
      <c r="E42" s="117"/>
      <c r="F42" s="117"/>
      <c r="G42" s="118">
        <f>SUM(G39:G41)</f>
        <v>0</v>
      </c>
      <c r="H42" s="119">
        <f>SUM(H39:H41)</f>
        <v>0</v>
      </c>
      <c r="I42" s="114"/>
      <c r="J42" s="105"/>
      <c r="K42" s="105"/>
      <c r="R42" s="117"/>
      <c r="S42" s="117"/>
      <c r="T42" s="118">
        <f>SUM(T39:T41)</f>
        <v>1</v>
      </c>
      <c r="U42" s="119">
        <f>SUM(U39:U41)</f>
        <v>1</v>
      </c>
      <c r="V42" s="114"/>
      <c r="W42" s="120"/>
      <c r="X42" s="117"/>
      <c r="Y42" s="117"/>
      <c r="Z42" s="118">
        <f>SUM(Z39:Z41)</f>
        <v>1</v>
      </c>
      <c r="AA42" s="119">
        <f>SUM(AA39:AA41)</f>
        <v>1</v>
      </c>
      <c r="AB42" s="114"/>
      <c r="AC42" s="120"/>
      <c r="AD42" s="117"/>
      <c r="AE42" s="117"/>
      <c r="AF42" s="118">
        <f>SUM(AF39:AF41)</f>
        <v>0</v>
      </c>
      <c r="AG42" s="119">
        <f>SUM(AG39:AG41)</f>
        <v>0</v>
      </c>
      <c r="AH42" s="114"/>
      <c r="AI42" s="120"/>
      <c r="AJ42" s="117"/>
      <c r="AK42" s="117"/>
      <c r="AL42" s="118">
        <f>SUM(AL39:AL41)</f>
        <v>0</v>
      </c>
      <c r="AM42" s="119">
        <f>SUM(AM39:AM41)</f>
        <v>0</v>
      </c>
      <c r="AN42" s="114"/>
      <c r="AO42" s="120"/>
      <c r="AP42" s="117"/>
      <c r="AQ42" s="117"/>
      <c r="AR42" s="118">
        <f>SUM(AR39:AR41)</f>
        <v>0</v>
      </c>
      <c r="AS42" s="119">
        <f>SUM(AS39:AS41)</f>
        <v>0</v>
      </c>
      <c r="AT42" s="114"/>
      <c r="AU42" s="120"/>
      <c r="AV42" s="117"/>
      <c r="AW42" s="117"/>
      <c r="AX42" s="118">
        <f>SUM(AX39:AX41)</f>
        <v>0</v>
      </c>
      <c r="AY42" s="119">
        <f>SUM(AY39:AY41)</f>
        <v>0</v>
      </c>
      <c r="AZ42" s="114"/>
      <c r="BA42" s="120"/>
      <c r="BB42" s="117"/>
      <c r="BC42" s="117"/>
      <c r="BD42" s="118">
        <f>SUM(BD39:BD41)</f>
        <v>0</v>
      </c>
      <c r="BE42" s="119">
        <f>SUM(BE39:BE41)</f>
        <v>0</v>
      </c>
      <c r="BF42" s="114"/>
      <c r="BG42" s="120"/>
      <c r="BH42" s="117"/>
      <c r="BI42" s="117"/>
      <c r="BJ42" s="118">
        <f>SUM(BJ39:BJ41)</f>
        <v>0</v>
      </c>
      <c r="BK42" s="119">
        <f>SUM(BK39:BK41)</f>
        <v>0</v>
      </c>
      <c r="BL42" s="114"/>
      <c r="BM42" s="120"/>
      <c r="BN42" s="117"/>
      <c r="BO42" s="117"/>
      <c r="BP42" s="118">
        <f>SUM(BP39:BP41)</f>
        <v>0</v>
      </c>
      <c r="BQ42" s="119">
        <f>SUM(BQ39:BQ41)</f>
        <v>0</v>
      </c>
      <c r="BR42" s="114"/>
      <c r="BS42" s="120"/>
      <c r="BT42" s="117"/>
      <c r="BU42" s="117"/>
      <c r="BV42" s="118">
        <f>SUM(BV39:BV41)</f>
        <v>0</v>
      </c>
      <c r="BW42" s="119">
        <f>SUM(BW39:BW41)</f>
        <v>0</v>
      </c>
      <c r="BX42" s="114"/>
      <c r="BY42" s="120"/>
    </row>
    <row r="43" spans="1:77" x14ac:dyDescent="0.2">
      <c r="W43" s="121"/>
      <c r="AC43" s="121"/>
      <c r="AI43" s="121"/>
      <c r="AO43" s="121"/>
      <c r="AU43" s="121"/>
      <c r="BA43" s="121"/>
      <c r="BG43" s="121"/>
      <c r="BM43" s="121"/>
      <c r="BS43" s="121"/>
      <c r="BY43" s="121"/>
    </row>
    <row r="44" spans="1:77" ht="15" x14ac:dyDescent="0.2">
      <c r="D44" s="138" t="s">
        <v>243</v>
      </c>
      <c r="E44" s="149"/>
      <c r="F44" s="139"/>
      <c r="G44" s="106">
        <f>IFERROR(H44/H47,"-")</f>
        <v>1</v>
      </c>
      <c r="H44" s="107">
        <f>+COUNTIFS($B$16:$B$37,"Oportunidad",G16:G37,"Muy Poco Aprovechable")</f>
        <v>1</v>
      </c>
      <c r="R44" s="140" t="s">
        <v>243</v>
      </c>
      <c r="S44" s="140"/>
      <c r="T44" s="106" t="str">
        <f>IFERROR(U44/U47,"-")</f>
        <v>-</v>
      </c>
      <c r="U44" s="107">
        <f>+COUNTIFS($B$16:$B$37,"Oportunidad",T16:T37,"Muy Poco Aprovechable")</f>
        <v>0</v>
      </c>
      <c r="X44" s="140" t="s">
        <v>243</v>
      </c>
      <c r="Y44" s="140"/>
      <c r="Z44" s="106" t="str">
        <f>IFERROR(AA44/AA47,"-")</f>
        <v>-</v>
      </c>
      <c r="AA44" s="107">
        <f>+COUNTIFS($B$16:$B$37,"Oportunidad",Z16:Z37,"Muy Poco Aprovechable")</f>
        <v>0</v>
      </c>
      <c r="AD44" s="140" t="s">
        <v>243</v>
      </c>
      <c r="AE44" s="140"/>
      <c r="AF44" s="106" t="str">
        <f>IFERROR(AG44/AG47,"-")</f>
        <v>-</v>
      </c>
      <c r="AG44" s="107">
        <f>+COUNTIFS($B$16:$B$37,"Oportunidad",AF16:AF37,"Muy Poco Aprovechable")</f>
        <v>0</v>
      </c>
      <c r="AJ44" s="140" t="s">
        <v>243</v>
      </c>
      <c r="AK44" s="140"/>
      <c r="AL44" s="106" t="str">
        <f>IFERROR(AM44/AM47,"-")</f>
        <v>-</v>
      </c>
      <c r="AM44" s="107">
        <f>+COUNTIFS($B$16:$B$37,"Oportunidad",AL16:AL37,"Muy Poco Aprovechable")</f>
        <v>0</v>
      </c>
      <c r="AP44" s="140" t="s">
        <v>243</v>
      </c>
      <c r="AQ44" s="140"/>
      <c r="AR44" s="106" t="str">
        <f>IFERROR(AS44/AS47,"-")</f>
        <v>-</v>
      </c>
      <c r="AS44" s="107">
        <f>+COUNTIFS($B$16:$B$37,"Oportunidad",AR16:AR37,"Muy Poco Aprovechable")</f>
        <v>0</v>
      </c>
      <c r="AV44" s="140" t="s">
        <v>243</v>
      </c>
      <c r="AW44" s="140"/>
      <c r="AX44" s="106" t="str">
        <f>IFERROR(AY44/AY47,"-")</f>
        <v>-</v>
      </c>
      <c r="AY44" s="107">
        <f>+COUNTIFS($B$16:$B$37,"Oportunidad",AX16:AX37,"Muy Poco Aprovechable")</f>
        <v>0</v>
      </c>
      <c r="BB44" s="140" t="s">
        <v>243</v>
      </c>
      <c r="BC44" s="140"/>
      <c r="BD44" s="106" t="str">
        <f>IFERROR(BE44/BE47,"-")</f>
        <v>-</v>
      </c>
      <c r="BE44" s="107">
        <f>+COUNTIFS($B$16:$B$37,"Oportunidad",BD16:BD37,"Muy Poco Aprovechable")</f>
        <v>0</v>
      </c>
      <c r="BH44" s="140" t="s">
        <v>243</v>
      </c>
      <c r="BI44" s="140"/>
      <c r="BJ44" s="106" t="str">
        <f>IFERROR(BK44/BK47,"-")</f>
        <v>-</v>
      </c>
      <c r="BK44" s="107">
        <f>+COUNTIFS($B$16:$B$37,"Oportunidad",BJ16:BJ37,"Muy Poco Aprovechable")</f>
        <v>0</v>
      </c>
      <c r="BN44" s="140" t="s">
        <v>243</v>
      </c>
      <c r="BO44" s="140"/>
      <c r="BP44" s="106" t="str">
        <f>IFERROR(BQ44/BQ47,"-")</f>
        <v>-</v>
      </c>
      <c r="BQ44" s="107">
        <f>+COUNTIFS($B$16:$B$37,"Oportunidad",BP16:BP37,"Muy Poco Aprovechable")</f>
        <v>0</v>
      </c>
      <c r="BT44" s="140" t="s">
        <v>243</v>
      </c>
      <c r="BU44" s="140"/>
      <c r="BV44" s="106" t="str">
        <f>IFERROR(BW44/BW47,"-")</f>
        <v>-</v>
      </c>
      <c r="BW44" s="107">
        <f>+COUNTIFS($B$16:$B$37,"Oportunidad",BV16:BV37,"Muy Poco Aprovechable")</f>
        <v>0</v>
      </c>
    </row>
    <row r="45" spans="1:77" ht="15" x14ac:dyDescent="0.2">
      <c r="D45" s="138" t="s">
        <v>245</v>
      </c>
      <c r="E45" s="149"/>
      <c r="F45" s="139"/>
      <c r="G45" s="110">
        <f>IFERROR(H45/H47,"-")</f>
        <v>0</v>
      </c>
      <c r="H45" s="111">
        <f>COUNTIFS($B$16:$B$37,"Oportunidad",G16:G37,"Aprovechamiento Valorable")</f>
        <v>0</v>
      </c>
      <c r="R45" s="140" t="s">
        <v>245</v>
      </c>
      <c r="S45" s="140"/>
      <c r="T45" s="110" t="str">
        <f>IFERROR(U45/U47,"-")</f>
        <v>-</v>
      </c>
      <c r="U45" s="111">
        <f>COUNTIFS($B$16:$B$37,"Oportunidad",T16:T37,"Aprovechamiento Valorable")</f>
        <v>0</v>
      </c>
      <c r="X45" s="140" t="s">
        <v>245</v>
      </c>
      <c r="Y45" s="140"/>
      <c r="Z45" s="110" t="str">
        <f>IFERROR(AA45/AA47,"-")</f>
        <v>-</v>
      </c>
      <c r="AA45" s="111">
        <f>COUNTIFS($B$16:$B$37,"Oportunidad",Z16:Z37,"Aprovechamiento Valorable")</f>
        <v>0</v>
      </c>
      <c r="AD45" s="140" t="s">
        <v>245</v>
      </c>
      <c r="AE45" s="140"/>
      <c r="AF45" s="110" t="str">
        <f>IFERROR(AG45/AG47,"-")</f>
        <v>-</v>
      </c>
      <c r="AG45" s="111">
        <f>COUNTIFS($B$16:$B$37,"Oportunidad",AF16:AF37,"Aprovechamiento Valorable")</f>
        <v>0</v>
      </c>
      <c r="AJ45" s="140" t="s">
        <v>245</v>
      </c>
      <c r="AK45" s="140"/>
      <c r="AL45" s="110" t="str">
        <f>IFERROR(AM45/AM47,"-")</f>
        <v>-</v>
      </c>
      <c r="AM45" s="111">
        <f>COUNTIFS($B$16:$B$37,"Oportunidad",AL16:AL37,"Aprovechamiento Valorable")</f>
        <v>0</v>
      </c>
      <c r="AP45" s="140" t="s">
        <v>245</v>
      </c>
      <c r="AQ45" s="140"/>
      <c r="AR45" s="110" t="str">
        <f>IFERROR(AS45/AS47,"-")</f>
        <v>-</v>
      </c>
      <c r="AS45" s="111">
        <f>COUNTIFS($B$16:$B$37,"Oportunidad",AR16:AR37,"Aprovechamiento Valorable")</f>
        <v>0</v>
      </c>
      <c r="AV45" s="140" t="s">
        <v>245</v>
      </c>
      <c r="AW45" s="140"/>
      <c r="AX45" s="110" t="str">
        <f>IFERROR(AY45/AY47,"-")</f>
        <v>-</v>
      </c>
      <c r="AY45" s="111">
        <f>COUNTIFS($B$16:$B$37,"Oportunidad",AX16:AX37,"Aprovechamiento Valorable")</f>
        <v>0</v>
      </c>
      <c r="BB45" s="140" t="s">
        <v>245</v>
      </c>
      <c r="BC45" s="140"/>
      <c r="BD45" s="110" t="str">
        <f>IFERROR(BE45/BE47,"-")</f>
        <v>-</v>
      </c>
      <c r="BE45" s="111">
        <f>COUNTIFS($B$16:$B$37,"Oportunidad",BD16:BD37,"Aprovechamiento Valorable")</f>
        <v>0</v>
      </c>
      <c r="BH45" s="140" t="s">
        <v>245</v>
      </c>
      <c r="BI45" s="140"/>
      <c r="BJ45" s="110" t="str">
        <f>IFERROR(BK45/BK47,"-")</f>
        <v>-</v>
      </c>
      <c r="BK45" s="111">
        <f>COUNTIFS($B$16:$B$37,"Oportunidad",BJ16:BJ37,"Aprovechamiento Valorable")</f>
        <v>0</v>
      </c>
      <c r="BN45" s="140" t="s">
        <v>245</v>
      </c>
      <c r="BO45" s="140"/>
      <c r="BP45" s="110" t="str">
        <f>IFERROR(BQ45/BQ47,"-")</f>
        <v>-</v>
      </c>
      <c r="BQ45" s="111">
        <f>COUNTIFS($B$16:$B$37,"Oportunidad",BP16:BP37,"Aprovechamiento Valorable")</f>
        <v>0</v>
      </c>
      <c r="BT45" s="140" t="s">
        <v>245</v>
      </c>
      <c r="BU45" s="140"/>
      <c r="BV45" s="110" t="str">
        <f>IFERROR(BW45/BW47,"-")</f>
        <v>-</v>
      </c>
      <c r="BW45" s="111">
        <f>COUNTIFS($B$16:$B$37,"Oportunidad",BV16:BV37,"Aprovechamiento Valorable")</f>
        <v>0</v>
      </c>
    </row>
    <row r="46" spans="1:77" ht="15" x14ac:dyDescent="0.2">
      <c r="D46" s="138" t="s">
        <v>244</v>
      </c>
      <c r="E46" s="149"/>
      <c r="F46" s="139"/>
      <c r="G46" s="112">
        <f>IFERROR(H46/H47,"-")</f>
        <v>0</v>
      </c>
      <c r="H46" s="113">
        <f>+COUNTIFS($B$16:$B$37,"Oportunidad",G16:G37,"Altamente Aprovechable")</f>
        <v>0</v>
      </c>
      <c r="R46" s="140" t="s">
        <v>244</v>
      </c>
      <c r="S46" s="140"/>
      <c r="T46" s="112" t="str">
        <f>IFERROR(U46/U47,"-")</f>
        <v>-</v>
      </c>
      <c r="U46" s="113">
        <f>+COUNTIFS($B$16:$B$37,"Oportunidad",T16:T37,"Altamente Aprovechable")</f>
        <v>0</v>
      </c>
      <c r="X46" s="140" t="s">
        <v>244</v>
      </c>
      <c r="Y46" s="140"/>
      <c r="Z46" s="112" t="str">
        <f>IFERROR(AA46/AA47,"-")</f>
        <v>-</v>
      </c>
      <c r="AA46" s="113">
        <f>+COUNTIFS($B$16:$B$37,"Oportunidad",Z16:Z37,"Altamente Aprovechable")</f>
        <v>0</v>
      </c>
      <c r="AD46" s="140" t="s">
        <v>244</v>
      </c>
      <c r="AE46" s="140"/>
      <c r="AF46" s="112" t="str">
        <f>IFERROR(AG46/AG47,"-")</f>
        <v>-</v>
      </c>
      <c r="AG46" s="113">
        <f>+COUNTIFS($B$16:$B$37,"Oportunidad",AF16:AF37,"Altamente Aprovechable")</f>
        <v>0</v>
      </c>
      <c r="AJ46" s="140" t="s">
        <v>244</v>
      </c>
      <c r="AK46" s="140"/>
      <c r="AL46" s="112" t="str">
        <f>IFERROR(AM46/AM47,"-")</f>
        <v>-</v>
      </c>
      <c r="AM46" s="113">
        <f>+COUNTIFS($B$16:$B$37,"Oportunidad",AL16:AL37,"Altamente Aprovechable")</f>
        <v>0</v>
      </c>
      <c r="AP46" s="140" t="s">
        <v>244</v>
      </c>
      <c r="AQ46" s="140"/>
      <c r="AR46" s="112" t="str">
        <f>IFERROR(AS46/AS47,"-")</f>
        <v>-</v>
      </c>
      <c r="AS46" s="113">
        <f>+COUNTIFS($B$16:$B$37,"Oportunidad",AR16:AR37,"Altamente Aprovechable")</f>
        <v>0</v>
      </c>
      <c r="AV46" s="140" t="s">
        <v>244</v>
      </c>
      <c r="AW46" s="140"/>
      <c r="AX46" s="112" t="str">
        <f>IFERROR(AY46/AY47,"-")</f>
        <v>-</v>
      </c>
      <c r="AY46" s="113">
        <f>+COUNTIFS($B$16:$B$37,"Oportunidad",AX16:AX37,"Altamente Aprovechable")</f>
        <v>0</v>
      </c>
      <c r="BB46" s="140" t="s">
        <v>244</v>
      </c>
      <c r="BC46" s="140"/>
      <c r="BD46" s="112" t="str">
        <f>IFERROR(BE46/BE47,"-")</f>
        <v>-</v>
      </c>
      <c r="BE46" s="113">
        <f>+COUNTIFS($B$16:$B$37,"Oportunidad",BD16:BD37,"Altamente Aprovechable")</f>
        <v>0</v>
      </c>
      <c r="BH46" s="140" t="s">
        <v>244</v>
      </c>
      <c r="BI46" s="140"/>
      <c r="BJ46" s="112" t="str">
        <f>IFERROR(BK46/BK47,"-")</f>
        <v>-</v>
      </c>
      <c r="BK46" s="113">
        <f>+COUNTIFS($B$16:$B$37,"Oportunidad",BJ16:BJ37,"Altamente Aprovechable")</f>
        <v>0</v>
      </c>
      <c r="BN46" s="140" t="s">
        <v>244</v>
      </c>
      <c r="BO46" s="140"/>
      <c r="BP46" s="112" t="str">
        <f>IFERROR(BQ46/BQ47,"-")</f>
        <v>-</v>
      </c>
      <c r="BQ46" s="113">
        <f>+COUNTIFS($B$16:$B$37,"Oportunidad",BP16:BP37,"Altamente Aprovechable")</f>
        <v>0</v>
      </c>
      <c r="BT46" s="140" t="s">
        <v>244</v>
      </c>
      <c r="BU46" s="140"/>
      <c r="BV46" s="112" t="str">
        <f>IFERROR(BW46/BW47,"-")</f>
        <v>-</v>
      </c>
      <c r="BW46" s="113">
        <f>+COUNTIFS($B$16:$B$37,"Oportunidad",BV16:BV37,"Altamente Aprovechable")</f>
        <v>0</v>
      </c>
    </row>
    <row r="47" spans="1:77" ht="17.25" x14ac:dyDescent="0.2">
      <c r="D47" s="116"/>
      <c r="E47" s="117"/>
      <c r="F47" s="117"/>
      <c r="G47" s="118">
        <f>SUM(G44:G46)</f>
        <v>1</v>
      </c>
      <c r="H47" s="119">
        <f>SUM(H44:H46)</f>
        <v>1</v>
      </c>
      <c r="T47" s="118">
        <f>SUM(T44:T46)</f>
        <v>0</v>
      </c>
      <c r="U47" s="119">
        <f>SUM(U44:U46)</f>
        <v>0</v>
      </c>
      <c r="Z47" s="118">
        <f>SUM(Z44:Z46)</f>
        <v>0</v>
      </c>
      <c r="AA47" s="119">
        <f>SUM(AA44:AA46)</f>
        <v>0</v>
      </c>
      <c r="AF47" s="118">
        <f>SUM(AF44:AF46)</f>
        <v>0</v>
      </c>
      <c r="AG47" s="119">
        <f>SUM(AG44:AG46)</f>
        <v>0</v>
      </c>
      <c r="AL47" s="118">
        <f>SUM(AL44:AL46)</f>
        <v>0</v>
      </c>
      <c r="AM47" s="119">
        <f>SUM(AM44:AM46)</f>
        <v>0</v>
      </c>
      <c r="AR47" s="118">
        <f>SUM(AR44:AR46)</f>
        <v>0</v>
      </c>
      <c r="AS47" s="119">
        <f>SUM(AS44:AS46)</f>
        <v>0</v>
      </c>
      <c r="AX47" s="118">
        <f>SUM(AX44:AX46)</f>
        <v>0</v>
      </c>
      <c r="AY47" s="119">
        <f>SUM(AY44:AY46)</f>
        <v>0</v>
      </c>
      <c r="BD47" s="118">
        <f>SUM(BD44:BD46)</f>
        <v>0</v>
      </c>
      <c r="BE47" s="119">
        <f>SUM(BE44:BE46)</f>
        <v>0</v>
      </c>
      <c r="BJ47" s="118">
        <f>SUM(BJ44:BJ46)</f>
        <v>0</v>
      </c>
      <c r="BK47" s="119">
        <f>SUM(BK44:BK46)</f>
        <v>0</v>
      </c>
      <c r="BP47" s="118">
        <f>SUM(BP44:BP46)</f>
        <v>0</v>
      </c>
      <c r="BQ47" s="119">
        <f>SUM(BQ44:BQ46)</f>
        <v>0</v>
      </c>
      <c r="BV47" s="118">
        <f>SUM(BV44:BV46)</f>
        <v>0</v>
      </c>
      <c r="BW47" s="119">
        <f>SUM(BW44:BW46)</f>
        <v>0</v>
      </c>
    </row>
  </sheetData>
  <mergeCells count="116">
    <mergeCell ref="A6:T7"/>
    <mergeCell ref="A14:C14"/>
    <mergeCell ref="A9:C9"/>
    <mergeCell ref="R14:T14"/>
    <mergeCell ref="E14:G14"/>
    <mergeCell ref="E13:G13"/>
    <mergeCell ref="H14:Q14"/>
    <mergeCell ref="A10:C10"/>
    <mergeCell ref="D9:AC9"/>
    <mergeCell ref="D10:AC10"/>
    <mergeCell ref="X13:Z13"/>
    <mergeCell ref="R13:T13"/>
    <mergeCell ref="D41:F41"/>
    <mergeCell ref="D39:F39"/>
    <mergeCell ref="R39:S39"/>
    <mergeCell ref="R40:S40"/>
    <mergeCell ref="AA14:AC14"/>
    <mergeCell ref="X14:Z14"/>
    <mergeCell ref="X38:Y38"/>
    <mergeCell ref="U14:W14"/>
    <mergeCell ref="R41:S41"/>
    <mergeCell ref="X39:Y39"/>
    <mergeCell ref="X40:Y40"/>
    <mergeCell ref="X41:Y41"/>
    <mergeCell ref="D38:F38"/>
    <mergeCell ref="R38:S38"/>
    <mergeCell ref="D40:F40"/>
    <mergeCell ref="X45:Y45"/>
    <mergeCell ref="X46:Y46"/>
    <mergeCell ref="D44:F44"/>
    <mergeCell ref="D45:F45"/>
    <mergeCell ref="D46:F46"/>
    <mergeCell ref="R44:S44"/>
    <mergeCell ref="R45:S45"/>
    <mergeCell ref="R46:S46"/>
    <mergeCell ref="X44:Y44"/>
    <mergeCell ref="AD40:AE40"/>
    <mergeCell ref="AD41:AE41"/>
    <mergeCell ref="AD44:AE44"/>
    <mergeCell ref="AD45:AE45"/>
    <mergeCell ref="AD46:AE46"/>
    <mergeCell ref="AD13:AF13"/>
    <mergeCell ref="AD14:AF14"/>
    <mergeCell ref="AG14:AI14"/>
    <mergeCell ref="AD38:AE38"/>
    <mergeCell ref="AD39:AE39"/>
    <mergeCell ref="AJ40:AK40"/>
    <mergeCell ref="AJ41:AK41"/>
    <mergeCell ref="AJ44:AK44"/>
    <mergeCell ref="AJ45:AK45"/>
    <mergeCell ref="AJ46:AK46"/>
    <mergeCell ref="AJ13:AL13"/>
    <mergeCell ref="AJ14:AL14"/>
    <mergeCell ref="AM14:AO14"/>
    <mergeCell ref="AJ38:AK38"/>
    <mergeCell ref="AJ39:AK39"/>
    <mergeCell ref="AP40:AQ40"/>
    <mergeCell ref="AP41:AQ41"/>
    <mergeCell ref="AP44:AQ44"/>
    <mergeCell ref="AP45:AQ45"/>
    <mergeCell ref="AP46:AQ46"/>
    <mergeCell ref="AP13:AR13"/>
    <mergeCell ref="AP14:AR14"/>
    <mergeCell ref="AS14:AU14"/>
    <mergeCell ref="AP38:AQ38"/>
    <mergeCell ref="AP39:AQ39"/>
    <mergeCell ref="AV40:AW40"/>
    <mergeCell ref="AV41:AW41"/>
    <mergeCell ref="AV44:AW44"/>
    <mergeCell ref="AV45:AW45"/>
    <mergeCell ref="AV46:AW46"/>
    <mergeCell ref="AV13:AX13"/>
    <mergeCell ref="AV14:AX14"/>
    <mergeCell ref="AY14:BA14"/>
    <mergeCell ref="AV38:AW38"/>
    <mergeCell ref="AV39:AW39"/>
    <mergeCell ref="BB40:BC40"/>
    <mergeCell ref="BB41:BC41"/>
    <mergeCell ref="BB44:BC44"/>
    <mergeCell ref="BB45:BC45"/>
    <mergeCell ref="BB46:BC46"/>
    <mergeCell ref="BB13:BD13"/>
    <mergeCell ref="BB14:BD14"/>
    <mergeCell ref="BE14:BG14"/>
    <mergeCell ref="BB38:BC38"/>
    <mergeCell ref="BB39:BC39"/>
    <mergeCell ref="BH40:BI40"/>
    <mergeCell ref="BH41:BI41"/>
    <mergeCell ref="BH44:BI44"/>
    <mergeCell ref="BH45:BI45"/>
    <mergeCell ref="BH46:BI46"/>
    <mergeCell ref="BH13:BJ13"/>
    <mergeCell ref="BH14:BJ14"/>
    <mergeCell ref="BK14:BM14"/>
    <mergeCell ref="BH38:BI38"/>
    <mergeCell ref="BH39:BI39"/>
    <mergeCell ref="BN40:BO40"/>
    <mergeCell ref="BN41:BO41"/>
    <mergeCell ref="BN44:BO44"/>
    <mergeCell ref="BN45:BO45"/>
    <mergeCell ref="BN46:BO46"/>
    <mergeCell ref="BN13:BP13"/>
    <mergeCell ref="BN14:BP14"/>
    <mergeCell ref="BQ14:BS14"/>
    <mergeCell ref="BN38:BO38"/>
    <mergeCell ref="BN39:BO39"/>
    <mergeCell ref="BT40:BU40"/>
    <mergeCell ref="BT41:BU41"/>
    <mergeCell ref="BT44:BU44"/>
    <mergeCell ref="BT45:BU45"/>
    <mergeCell ref="BT46:BU46"/>
    <mergeCell ref="BT13:BV13"/>
    <mergeCell ref="BT14:BV14"/>
    <mergeCell ref="BW14:BY14"/>
    <mergeCell ref="BT38:BU38"/>
    <mergeCell ref="BT39:BU39"/>
  </mergeCells>
  <phoneticPr fontId="0" type="noConversion"/>
  <conditionalFormatting sqref="G16:G37">
    <cfRule type="expression" dxfId="65" priority="146">
      <formula>+IF($G16="Muy Poco Aprovechable",1,0)</formula>
    </cfRule>
    <cfRule type="expression" dxfId="64" priority="147">
      <formula>+IF($G16="Aprovechamiento Valorable",1,0)</formula>
    </cfRule>
    <cfRule type="expression" dxfId="63" priority="148">
      <formula>+IF($G16="Altamente Aprovechable",1,0)</formula>
    </cfRule>
    <cfRule type="cellIs" dxfId="62" priority="443" operator="between">
      <formula>0.00001</formula>
      <formula>0.179</formula>
    </cfRule>
    <cfRule type="cellIs" dxfId="61" priority="444" operator="between">
      <formula>0.18</formula>
      <formula>0.48</formula>
    </cfRule>
    <cfRule type="cellIs" dxfId="60" priority="445" operator="greaterThan">
      <formula>0.48</formula>
    </cfRule>
  </conditionalFormatting>
  <conditionalFormatting sqref="T16:T37">
    <cfRule type="expression" dxfId="59" priority="109">
      <formula>+IF($T16="Muy Poco Aprovechable",1,0)</formula>
    </cfRule>
    <cfRule type="expression" dxfId="58" priority="110">
      <formula>+IF($T16="Aprovechamiento Valorable",1,0)</formula>
    </cfRule>
    <cfRule type="expression" dxfId="57" priority="111">
      <formula>+IF($T16="Altamente Aprovechable",1,0)</formula>
    </cfRule>
    <cfRule type="cellIs" dxfId="56" priority="112" operator="between">
      <formula>0.00001</formula>
      <formula>0.179</formula>
    </cfRule>
    <cfRule type="cellIs" dxfId="55" priority="113" operator="between">
      <formula>0.18</formula>
      <formula>0.48</formula>
    </cfRule>
    <cfRule type="cellIs" dxfId="54" priority="114" operator="greaterThan">
      <formula>0.48</formula>
    </cfRule>
  </conditionalFormatting>
  <conditionalFormatting sqref="Z16:Z37">
    <cfRule type="expression" dxfId="53" priority="103">
      <formula>+IF($T16="Muy Poco Aprovechable",1,0)</formula>
    </cfRule>
    <cfRule type="expression" dxfId="52" priority="104">
      <formula>+IF($T16="Aprovechamiento Valorable",1,0)</formula>
    </cfRule>
    <cfRule type="expression" dxfId="51" priority="105">
      <formula>+IF($T16="Altamente Aprovechable",1,0)</formula>
    </cfRule>
    <cfRule type="cellIs" dxfId="50" priority="106" operator="between">
      <formula>0.00001</formula>
      <formula>0.179</formula>
    </cfRule>
    <cfRule type="cellIs" dxfId="49" priority="107" operator="between">
      <formula>0.18</formula>
      <formula>0.48</formula>
    </cfRule>
    <cfRule type="cellIs" dxfId="48" priority="108" operator="greaterThan">
      <formula>0.48</formula>
    </cfRule>
  </conditionalFormatting>
  <conditionalFormatting sqref="AF16:AF37">
    <cfRule type="expression" dxfId="47" priority="97">
      <formula>+IF($T16="Muy Poco Aprovechable",1,0)</formula>
    </cfRule>
    <cfRule type="expression" dxfId="46" priority="98">
      <formula>+IF($T16="Aprovechamiento Valorable",1,0)</formula>
    </cfRule>
    <cfRule type="expression" dxfId="45" priority="99">
      <formula>+IF($T16="Altamente Aprovechable",1,0)</formula>
    </cfRule>
    <cfRule type="cellIs" dxfId="44" priority="100" operator="between">
      <formula>0.00001</formula>
      <formula>0.179</formula>
    </cfRule>
    <cfRule type="cellIs" dxfId="43" priority="101" operator="between">
      <formula>0.18</formula>
      <formula>0.48</formula>
    </cfRule>
    <cfRule type="cellIs" dxfId="42" priority="102" operator="greaterThan">
      <formula>0.48</formula>
    </cfRule>
  </conditionalFormatting>
  <conditionalFormatting sqref="AL16:AL37">
    <cfRule type="expression" dxfId="41" priority="91">
      <formula>+IF($T16="Muy Poco Aprovechable",1,0)</formula>
    </cfRule>
    <cfRule type="expression" dxfId="40" priority="92">
      <formula>+IF($T16="Aprovechamiento Valorable",1,0)</formula>
    </cfRule>
    <cfRule type="expression" dxfId="39" priority="93">
      <formula>+IF($T16="Altamente Aprovechable",1,0)</formula>
    </cfRule>
    <cfRule type="cellIs" dxfId="38" priority="94" operator="between">
      <formula>0.00001</formula>
      <formula>0.179</formula>
    </cfRule>
    <cfRule type="cellIs" dxfId="37" priority="95" operator="between">
      <formula>0.18</formula>
      <formula>0.48</formula>
    </cfRule>
    <cfRule type="cellIs" dxfId="36" priority="96" operator="greaterThan">
      <formula>0.48</formula>
    </cfRule>
  </conditionalFormatting>
  <conditionalFormatting sqref="AR16:AR37">
    <cfRule type="expression" dxfId="35" priority="85">
      <formula>+IF($T16="Muy Poco Aprovechable",1,0)</formula>
    </cfRule>
    <cfRule type="expression" dxfId="34" priority="86">
      <formula>+IF($T16="Aprovechamiento Valorable",1,0)</formula>
    </cfRule>
    <cfRule type="expression" dxfId="33" priority="87">
      <formula>+IF($T16="Altamente Aprovechable",1,0)</formula>
    </cfRule>
    <cfRule type="cellIs" dxfId="32" priority="88" operator="between">
      <formula>0.00001</formula>
      <formula>0.179</formula>
    </cfRule>
    <cfRule type="cellIs" dxfId="31" priority="89" operator="between">
      <formula>0.18</formula>
      <formula>0.48</formula>
    </cfRule>
    <cfRule type="cellIs" dxfId="30" priority="90" operator="greaterThan">
      <formula>0.48</formula>
    </cfRule>
  </conditionalFormatting>
  <conditionalFormatting sqref="AX16:AX37">
    <cfRule type="expression" dxfId="29" priority="79">
      <formula>+IF($T16="Muy Poco Aprovechable",1,0)</formula>
    </cfRule>
    <cfRule type="expression" dxfId="28" priority="80">
      <formula>+IF($T16="Aprovechamiento Valorable",1,0)</formula>
    </cfRule>
    <cfRule type="expression" dxfId="27" priority="81">
      <formula>+IF($T16="Altamente Aprovechable",1,0)</formula>
    </cfRule>
    <cfRule type="cellIs" dxfId="26" priority="82" operator="between">
      <formula>0.00001</formula>
      <formula>0.179</formula>
    </cfRule>
    <cfRule type="cellIs" dxfId="25" priority="83" operator="between">
      <formula>0.18</formula>
      <formula>0.48</formula>
    </cfRule>
    <cfRule type="cellIs" dxfId="24" priority="84" operator="greaterThan">
      <formula>0.48</formula>
    </cfRule>
  </conditionalFormatting>
  <conditionalFormatting sqref="BD16:BD37">
    <cfRule type="expression" dxfId="23" priority="73">
      <formula>+IF($T16="Muy Poco Aprovechable",1,0)</formula>
    </cfRule>
    <cfRule type="expression" dxfId="22" priority="74">
      <formula>+IF($T16="Aprovechamiento Valorable",1,0)</formula>
    </cfRule>
    <cfRule type="expression" dxfId="21" priority="75">
      <formula>+IF($T16="Altamente Aprovechable",1,0)</formula>
    </cfRule>
    <cfRule type="cellIs" dxfId="20" priority="76" operator="between">
      <formula>0.00001</formula>
      <formula>0.179</formula>
    </cfRule>
    <cfRule type="cellIs" dxfId="19" priority="77" operator="between">
      <formula>0.18</formula>
      <formula>0.48</formula>
    </cfRule>
    <cfRule type="cellIs" dxfId="18" priority="78" operator="greaterThan">
      <formula>0.48</formula>
    </cfRule>
  </conditionalFormatting>
  <conditionalFormatting sqref="BJ16:BJ37">
    <cfRule type="expression" dxfId="17" priority="67">
      <formula>+IF($T16="Muy Poco Aprovechable",1,0)</formula>
    </cfRule>
    <cfRule type="expression" dxfId="16" priority="68">
      <formula>+IF($T16="Aprovechamiento Valorable",1,0)</formula>
    </cfRule>
    <cfRule type="expression" dxfId="15" priority="69">
      <formula>+IF($T16="Altamente Aprovechable",1,0)</formula>
    </cfRule>
    <cfRule type="cellIs" dxfId="14" priority="70" operator="between">
      <formula>0.00001</formula>
      <formula>0.179</formula>
    </cfRule>
    <cfRule type="cellIs" dxfId="13" priority="71" operator="between">
      <formula>0.18</formula>
      <formula>0.48</formula>
    </cfRule>
    <cfRule type="cellIs" dxfId="12" priority="72" operator="greaterThan">
      <formula>0.48</formula>
    </cfRule>
  </conditionalFormatting>
  <conditionalFormatting sqref="BP16:BP37">
    <cfRule type="expression" dxfId="11" priority="61">
      <formula>+IF($T16="Muy Poco Aprovechable",1,0)</formula>
    </cfRule>
    <cfRule type="expression" dxfId="10" priority="62">
      <formula>+IF($T16="Aprovechamiento Valorable",1,0)</formula>
    </cfRule>
    <cfRule type="expression" dxfId="9" priority="63">
      <formula>+IF($T16="Altamente Aprovechable",1,0)</formula>
    </cfRule>
    <cfRule type="cellIs" dxfId="8" priority="64" operator="between">
      <formula>0.00001</formula>
      <formula>0.179</formula>
    </cfRule>
    <cfRule type="cellIs" dxfId="7" priority="65" operator="between">
      <formula>0.18</formula>
      <formula>0.48</formula>
    </cfRule>
    <cfRule type="cellIs" dxfId="6" priority="66" operator="greaterThan">
      <formula>0.48</formula>
    </cfRule>
  </conditionalFormatting>
  <conditionalFormatting sqref="BV16:BV37">
    <cfRule type="expression" dxfId="5" priority="55">
      <formula>+IF($T16="Muy Poco Aprovechable",1,0)</formula>
    </cfRule>
    <cfRule type="expression" dxfId="4" priority="56">
      <formula>+IF($T16="Aprovechamiento Valorable",1,0)</formula>
    </cfRule>
    <cfRule type="expression" dxfId="3" priority="57">
      <formula>+IF($T16="Altamente Aprovechable",1,0)</formula>
    </cfRule>
    <cfRule type="cellIs" dxfId="2" priority="58" operator="between">
      <formula>0.00001</formula>
      <formula>0.179</formula>
    </cfRule>
    <cfRule type="cellIs" dxfId="1" priority="59" operator="between">
      <formula>0.18</formula>
      <formula>0.48</formula>
    </cfRule>
    <cfRule type="cellIs" dxfId="0" priority="60" operator="greaterThan">
      <formula>0.48</formula>
    </cfRule>
  </conditionalFormatting>
  <dataValidations xWindow="239" yWindow="541" count="5">
    <dataValidation allowBlank="1" showInputMessage="1" showErrorMessage="1" promptTitle="Descripción del Riesgo" prompt="Informe la descripción del riesgo" sqref="W22:W25 C16:C37 AC22:AC25 AI22:AI25 AO22:AO25 AU22:AU25 BA22:BA25 BG22:BG25 BM22:BM25 BS22:BS25 BY22:BY25"/>
    <dataValidation type="list" allowBlank="1" showInputMessage="1" showErrorMessage="1" sqref="B16:B37">
      <formula1>"Riesgo,Oportunidad"</formula1>
    </dataValidation>
    <dataValidation type="list" allowBlank="1" showInputMessage="1" showErrorMessage="1" errorTitle="Status Inválido !" error="Informe status da resposta válido." promptTitle="Status de la Respuesta" prompt="Informe el status (sitiación) del plan/respuesta" sqref="L16:L37">
      <formula1>Status_da_Resposta</formula1>
    </dataValidation>
    <dataValidation type="list" showInputMessage="1" showErrorMessage="1" errorTitle="Probabilidade inválida !" error="Informe uma probabilidade de ocorrência do risco válida." promptTitle="Probabilidad" sqref="E16:E37 R16:R37 X16:X37 AD16:AD37 AJ16:AJ37 AP16:AP37 AV16:AV37 BB16:BB37 BH16:BH37 BN16:BN37 BT16:BT37">
      <formula1>IF($B16="Riesgo",Valores,Capacidad)</formula1>
    </dataValidation>
    <dataValidation type="list" showInputMessage="1" showErrorMessage="1" errorTitle="Impacto inválido !" error="Informe um impacto válido." promptTitle="Impacto" sqref="F16:F37 S16:S37 Y16:Y37 AE16:AE37 AK16:AK37 AQ16:AQ37 AW16:AW37 BC16:BC37 BI16:BI37 BO16:BO37 BU16:BU37">
      <formula1>IF($B16="Riesgo",Valores,Impacto)</formula1>
    </dataValidation>
  </dataValidations>
  <pageMargins left="0.39370078740157483" right="0.39370078740157483" top="0.39370078740157483" bottom="0.39370078740157483" header="0.11811023622047245" footer="0.31496062992125984"/>
  <pageSetup paperSize="9" scale="95" orientation="landscape" r:id="rId1"/>
  <headerFooter alignWithMargins="0">
    <oddHeader>&amp;REmisión: &amp;D &amp;T</oddHeader>
    <oddFooter>&amp;LVersión Modelo: 01&amp;RPágina: &amp;P de &amp;N</oddFooter>
  </headerFooter>
  <cellWatches>
    <cellWatch r="G16"/>
  </cellWatches>
  <drawing r:id="rId2"/>
  <legacyDrawing r:id="rId3"/>
  <extLst>
    <ext xmlns:x14="http://schemas.microsoft.com/office/spreadsheetml/2009/9/main" uri="{CCE6A557-97BC-4b89-ADB6-D9C93CAAB3DF}">
      <x14:dataValidations xmlns:xm="http://schemas.microsoft.com/office/excel/2006/main" xWindow="239" yWindow="541" count="4">
        <x14:dataValidation type="list" allowBlank="1" showInputMessage="1" showErrorMessage="1">
          <x14:formula1>
            <xm:f>'Fuente de Riesgos'!$E$9:$E$17</xm:f>
          </x14:formula1>
          <xm:sqref>K16:K37</xm:sqref>
        </x14:dataValidation>
        <x14:dataValidation type="list" allowBlank="1" showInputMessage="1" showErrorMessage="1" errorTitle="Estratégia Inválida!" error="Informe uma estratégia de resposta ao risco válida." promptTitle="Estrategias" prompt="Informe la estrategia de tratamiento que será adoptada">
          <x14:formula1>
            <xm:f>IF($B$16="Riesgo",Estratégias,'Estrategias - Oportunidades'!$A$4:$A$9)</xm:f>
          </x14:formula1>
          <xm:sqref>V16:V37 I16:I37 AB16:AB37 AH16:AH37 AN16:AN37 AT16:AT37 AZ16:AZ37 BF16:BF37 BL16:BL37 BR16:BR37 BX16:BX37</xm:sqref>
        </x14:dataValidation>
        <x14:dataValidation type="list" allowBlank="1" showInputMessage="1" showErrorMessage="1" errorTitle="Status Inválido !" error="Informe status da resposta válido." promptTitle="Status de la Respuesta" prompt="Informe el status (sitiación) del plan/respuesta">
          <x14:formula1>
            <xm:f>IF($B$16="Riesgo",Valores!$E$2:$E$6,'Estrategias - Oportunidades'!$D$4:$D$9)</xm:f>
          </x14:formula1>
          <xm:sqref>M16:M37</xm:sqref>
        </x14:dataValidation>
        <x14:dataValidation type="list" allowBlank="1" showInputMessage="1" showErrorMessage="1">
          <x14:formula1>
            <xm:f>Valores!$J$2:$J$10</xm:f>
          </x14:formula1>
          <xm:sqref>D16:D37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
  <sheetViews>
    <sheetView zoomScale="94" workbookViewId="0">
      <pane xSplit="1" ySplit="1" topLeftCell="B2" activePane="bottomRight" state="frozen"/>
      <selection activeCell="C36" sqref="C36"/>
      <selection pane="topRight" activeCell="C36" sqref="C36"/>
      <selection pane="bottomLeft" activeCell="C36" sqref="C36"/>
      <selection pane="bottomRight" activeCell="E6" sqref="E6"/>
    </sheetView>
  </sheetViews>
  <sheetFormatPr baseColWidth="10" defaultColWidth="9.140625" defaultRowHeight="12.75" x14ac:dyDescent="0.2"/>
  <cols>
    <col min="1" max="1" width="17.28515625" style="71" customWidth="1"/>
    <col min="2" max="3" width="17.28515625" style="72" customWidth="1"/>
    <col min="4" max="4" width="16" style="72" customWidth="1"/>
    <col min="5" max="6" width="17.28515625" style="72" customWidth="1"/>
    <col min="7" max="7" width="9.140625" style="72"/>
    <col min="8" max="8" width="13.140625" style="72" bestFit="1" customWidth="1"/>
    <col min="9" max="9" width="7" style="72" customWidth="1"/>
    <col min="10" max="10" width="16.85546875" style="72" customWidth="1"/>
    <col min="11" max="16384" width="9.140625" style="72"/>
  </cols>
  <sheetData>
    <row r="1" spans="1:10" s="40" customFormat="1" ht="50.25" customHeight="1" x14ac:dyDescent="0.2">
      <c r="A1" s="73" t="s">
        <v>224</v>
      </c>
      <c r="B1" s="40" t="s">
        <v>2</v>
      </c>
      <c r="C1" s="40" t="s">
        <v>3</v>
      </c>
      <c r="D1" s="74" t="s">
        <v>254</v>
      </c>
      <c r="E1" s="40" t="s">
        <v>227</v>
      </c>
      <c r="F1" s="75" t="s">
        <v>157</v>
      </c>
      <c r="G1" s="76"/>
      <c r="H1" s="75" t="s">
        <v>158</v>
      </c>
      <c r="J1" s="77" t="s">
        <v>253</v>
      </c>
    </row>
    <row r="2" spans="1:10" s="40" customFormat="1" ht="37.5" customHeight="1" x14ac:dyDescent="0.2">
      <c r="A2" s="73">
        <v>0.1</v>
      </c>
      <c r="B2" s="40" t="s">
        <v>106</v>
      </c>
      <c r="C2" s="40" t="s">
        <v>101</v>
      </c>
      <c r="D2" s="40" t="s">
        <v>96</v>
      </c>
      <c r="E2" s="40" t="s">
        <v>229</v>
      </c>
      <c r="F2" s="78" t="s">
        <v>159</v>
      </c>
      <c r="G2" s="76"/>
      <c r="H2" s="78" t="s">
        <v>160</v>
      </c>
      <c r="J2" s="40" t="s">
        <v>255</v>
      </c>
    </row>
    <row r="3" spans="1:10" s="40" customFormat="1" ht="37.5" customHeight="1" x14ac:dyDescent="0.2">
      <c r="A3" s="73">
        <v>0.2</v>
      </c>
      <c r="B3" s="40" t="s">
        <v>4</v>
      </c>
      <c r="C3" s="40" t="s">
        <v>102</v>
      </c>
      <c r="D3" s="40" t="s">
        <v>97</v>
      </c>
      <c r="E3" s="40" t="s">
        <v>230</v>
      </c>
      <c r="F3" s="78" t="s">
        <v>161</v>
      </c>
      <c r="G3" s="76"/>
      <c r="H3" s="78" t="s">
        <v>20</v>
      </c>
      <c r="J3" s="40" t="s">
        <v>256</v>
      </c>
    </row>
    <row r="4" spans="1:10" s="40" customFormat="1" ht="37.5" customHeight="1" x14ac:dyDescent="0.2">
      <c r="A4" s="73">
        <v>0.3</v>
      </c>
      <c r="B4" s="40" t="s">
        <v>5</v>
      </c>
      <c r="C4" s="40" t="s">
        <v>103</v>
      </c>
      <c r="D4" s="40" t="s">
        <v>98</v>
      </c>
      <c r="E4" s="40" t="s">
        <v>231</v>
      </c>
      <c r="F4" s="78" t="s">
        <v>162</v>
      </c>
      <c r="G4" s="76"/>
      <c r="H4" s="78" t="s">
        <v>107</v>
      </c>
      <c r="J4" s="40" t="s">
        <v>257</v>
      </c>
    </row>
    <row r="5" spans="1:10" s="40" customFormat="1" ht="37.5" customHeight="1" x14ac:dyDescent="0.2">
      <c r="A5" s="73">
        <v>0.4</v>
      </c>
      <c r="B5" s="40" t="s">
        <v>6</v>
      </c>
      <c r="C5" s="40" t="s">
        <v>104</v>
      </c>
      <c r="D5" s="40" t="s">
        <v>99</v>
      </c>
      <c r="E5" s="40" t="s">
        <v>232</v>
      </c>
      <c r="F5" s="78" t="s">
        <v>163</v>
      </c>
      <c r="G5" s="76"/>
      <c r="H5" s="78" t="s">
        <v>8</v>
      </c>
      <c r="J5" s="40" t="s">
        <v>258</v>
      </c>
    </row>
    <row r="6" spans="1:10" s="40" customFormat="1" ht="37.5" customHeight="1" x14ac:dyDescent="0.2">
      <c r="A6" s="73">
        <v>0.5</v>
      </c>
      <c r="B6" s="40" t="s">
        <v>7</v>
      </c>
      <c r="C6" s="40" t="s">
        <v>105</v>
      </c>
      <c r="D6" s="40" t="s">
        <v>100</v>
      </c>
      <c r="E6" s="40" t="s">
        <v>228</v>
      </c>
      <c r="F6" s="78" t="s">
        <v>164</v>
      </c>
      <c r="G6" s="76"/>
      <c r="H6" s="78" t="s">
        <v>165</v>
      </c>
      <c r="J6" s="40" t="s">
        <v>259</v>
      </c>
    </row>
    <row r="7" spans="1:10" s="40" customFormat="1" ht="37.5" customHeight="1" x14ac:dyDescent="0.2">
      <c r="A7" s="73">
        <v>0.6</v>
      </c>
      <c r="D7" s="40" t="s">
        <v>233</v>
      </c>
      <c r="J7" s="40" t="s">
        <v>260</v>
      </c>
    </row>
    <row r="8" spans="1:10" s="40" customFormat="1" ht="37.5" customHeight="1" x14ac:dyDescent="0.2">
      <c r="A8" s="73">
        <v>0.7</v>
      </c>
      <c r="D8" s="40" t="s">
        <v>0</v>
      </c>
      <c r="J8" s="40" t="s">
        <v>261</v>
      </c>
    </row>
    <row r="9" spans="1:10" s="40" customFormat="1" ht="37.5" customHeight="1" x14ac:dyDescent="0.2">
      <c r="A9" s="73">
        <v>0.8</v>
      </c>
      <c r="D9" s="40" t="s">
        <v>234</v>
      </c>
      <c r="J9" s="40" t="s">
        <v>262</v>
      </c>
    </row>
    <row r="10" spans="1:10" s="40" customFormat="1" ht="37.5" customHeight="1" x14ac:dyDescent="0.2">
      <c r="A10" s="73">
        <v>0.9</v>
      </c>
      <c r="J10" s="40" t="s">
        <v>263</v>
      </c>
    </row>
    <row r="11" spans="1:10" s="70" customFormat="1" ht="37.5" customHeight="1" x14ac:dyDescent="0.2">
      <c r="A11" s="69"/>
    </row>
    <row r="12" spans="1:10" s="70" customFormat="1" ht="37.5" customHeight="1" x14ac:dyDescent="0.2">
      <c r="A12" s="69"/>
    </row>
    <row r="13" spans="1:10" s="70" customFormat="1" ht="37.5" customHeight="1" x14ac:dyDescent="0.2">
      <c r="A13" s="69"/>
    </row>
    <row r="14" spans="1:10" s="70" customFormat="1" ht="37.5" customHeight="1" x14ac:dyDescent="0.2">
      <c r="A14" s="69"/>
    </row>
    <row r="15" spans="1:10" s="70" customFormat="1" ht="37.5" customHeight="1" x14ac:dyDescent="0.2">
      <c r="A15" s="69"/>
    </row>
    <row r="16" spans="1:10" s="70" customFormat="1" ht="37.5" customHeight="1" x14ac:dyDescent="0.2">
      <c r="A16" s="69"/>
    </row>
    <row r="17" spans="1:1" s="70" customFormat="1" ht="37.5" customHeight="1" x14ac:dyDescent="0.2">
      <c r="A17" s="69"/>
    </row>
    <row r="18" spans="1:1" s="70" customFormat="1" ht="37.5" customHeight="1" x14ac:dyDescent="0.2">
      <c r="A18" s="69"/>
    </row>
    <row r="19" spans="1:1" s="70" customFormat="1" ht="37.5" customHeight="1" x14ac:dyDescent="0.2">
      <c r="A19" s="69"/>
    </row>
    <row r="20" spans="1:1" s="70" customFormat="1" ht="37.5" customHeight="1" x14ac:dyDescent="0.2">
      <c r="A20" s="69"/>
    </row>
    <row r="21" spans="1:1" s="70" customFormat="1" ht="37.5" customHeight="1" x14ac:dyDescent="0.2">
      <c r="A21" s="69"/>
    </row>
    <row r="22" spans="1:1" s="70" customFormat="1" ht="37.5" customHeight="1" x14ac:dyDescent="0.2">
      <c r="A22" s="69"/>
    </row>
    <row r="23" spans="1:1" s="70" customFormat="1" ht="37.5" customHeight="1" x14ac:dyDescent="0.2">
      <c r="A23" s="69"/>
    </row>
    <row r="24" spans="1:1" s="70" customFormat="1" ht="37.5" customHeight="1" x14ac:dyDescent="0.2">
      <c r="A24" s="69"/>
    </row>
    <row r="25" spans="1:1" s="70" customFormat="1" ht="37.5" customHeight="1" x14ac:dyDescent="0.2">
      <c r="A25" s="69"/>
    </row>
    <row r="26" spans="1:1" s="70" customFormat="1" ht="37.5" customHeight="1" x14ac:dyDescent="0.2">
      <c r="A26" s="69"/>
    </row>
    <row r="27" spans="1:1" s="70" customFormat="1" ht="37.5" customHeight="1" x14ac:dyDescent="0.2">
      <c r="A27" s="69"/>
    </row>
    <row r="28" spans="1:1" s="70" customFormat="1" ht="37.5" customHeight="1" x14ac:dyDescent="0.2">
      <c r="A28" s="69"/>
    </row>
    <row r="29" spans="1:1" s="70" customFormat="1" ht="37.5" customHeight="1" x14ac:dyDescent="0.2">
      <c r="A29" s="69"/>
    </row>
    <row r="30" spans="1:1" s="70" customFormat="1" ht="37.5" customHeight="1" x14ac:dyDescent="0.2">
      <c r="A30" s="69"/>
    </row>
    <row r="31" spans="1:1" s="70" customFormat="1" ht="37.5" customHeight="1" x14ac:dyDescent="0.2">
      <c r="A31" s="69"/>
    </row>
    <row r="32" spans="1:1" s="70" customFormat="1" ht="37.5" customHeight="1" x14ac:dyDescent="0.2">
      <c r="A32" s="69"/>
    </row>
    <row r="33" spans="1:1" s="70" customFormat="1" ht="37.5" customHeight="1" x14ac:dyDescent="0.2">
      <c r="A33" s="69"/>
    </row>
    <row r="34" spans="1:1" s="70" customFormat="1" ht="37.5" customHeight="1" x14ac:dyDescent="0.2">
      <c r="A34" s="69"/>
    </row>
    <row r="35" spans="1:1" s="70" customFormat="1" ht="37.5" customHeight="1" x14ac:dyDescent="0.2">
      <c r="A35" s="69"/>
    </row>
    <row r="36" spans="1:1" s="70" customFormat="1" ht="37.5" customHeight="1" x14ac:dyDescent="0.2">
      <c r="A36" s="69"/>
    </row>
    <row r="37" spans="1:1" s="70" customFormat="1" ht="37.5" customHeight="1" x14ac:dyDescent="0.2">
      <c r="A37" s="69"/>
    </row>
    <row r="38" spans="1:1" s="70" customFormat="1" ht="37.5" customHeight="1" x14ac:dyDescent="0.2">
      <c r="A38" s="69"/>
    </row>
    <row r="39" spans="1:1" s="70" customFormat="1" ht="37.5" customHeight="1" x14ac:dyDescent="0.2">
      <c r="A39" s="69"/>
    </row>
    <row r="40" spans="1:1" s="70" customFormat="1" ht="37.5" customHeight="1" x14ac:dyDescent="0.2">
      <c r="A40" s="69"/>
    </row>
    <row r="41" spans="1:1" s="70" customFormat="1" ht="37.5" customHeight="1" x14ac:dyDescent="0.2">
      <c r="A41" s="69"/>
    </row>
    <row r="42" spans="1:1" s="70" customFormat="1" ht="37.5" customHeight="1" x14ac:dyDescent="0.2">
      <c r="A42" s="69"/>
    </row>
    <row r="43" spans="1:1" s="70" customFormat="1" ht="37.5" customHeight="1" x14ac:dyDescent="0.2">
      <c r="A43" s="69"/>
    </row>
    <row r="44" spans="1:1" s="70" customFormat="1" ht="37.5" customHeight="1" x14ac:dyDescent="0.2">
      <c r="A44" s="69"/>
    </row>
    <row r="45" spans="1:1" s="70" customFormat="1" ht="37.5" customHeight="1" x14ac:dyDescent="0.2">
      <c r="A45" s="69"/>
    </row>
    <row r="46" spans="1:1" s="70" customFormat="1" ht="37.5" customHeight="1" x14ac:dyDescent="0.2">
      <c r="A46" s="69"/>
    </row>
    <row r="47" spans="1:1" s="70" customFormat="1" ht="37.5" customHeight="1" x14ac:dyDescent="0.2">
      <c r="A47" s="69"/>
    </row>
    <row r="48" spans="1:1" s="70" customFormat="1" ht="37.5" customHeight="1" x14ac:dyDescent="0.2">
      <c r="A48" s="69"/>
    </row>
    <row r="49" spans="1:1" s="70" customFormat="1" ht="37.5" customHeight="1" x14ac:dyDescent="0.2">
      <c r="A49" s="69"/>
    </row>
    <row r="50" spans="1:1" s="70" customFormat="1" ht="37.5" customHeight="1" x14ac:dyDescent="0.2">
      <c r="A50" s="69"/>
    </row>
    <row r="51" spans="1:1" s="70" customFormat="1" ht="37.5" customHeight="1" x14ac:dyDescent="0.2">
      <c r="A51" s="69"/>
    </row>
  </sheetData>
  <phoneticPr fontId="0" type="noConversion"/>
  <pageMargins left="0.39370078740157483" right="0.39370078740157483" top="0.39370078740157483" bottom="0.39370078740157483" header="0.11811023622047245" footer="0.31496062992125984"/>
  <pageSetup paperSize="9" scale="95" orientation="landscape" r:id="rId1"/>
  <headerFooter alignWithMargins="0">
    <oddHeader>&amp;REmissão: &amp;D &amp;T</oddHeader>
    <oddFooter>&amp;LVersão Modelo: 01&amp;RPágina: &amp;P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100"/>
  <sheetViews>
    <sheetView topLeftCell="A13" zoomScale="75" zoomScaleNormal="75" workbookViewId="0">
      <selection activeCell="B17" sqref="B17"/>
    </sheetView>
  </sheetViews>
  <sheetFormatPr baseColWidth="10" defaultColWidth="9.140625" defaultRowHeight="12.75" x14ac:dyDescent="0.2"/>
  <cols>
    <col min="1" max="1" width="28" style="9" customWidth="1"/>
    <col min="2" max="2" width="16.7109375" style="9" customWidth="1"/>
    <col min="3" max="13" width="9.140625" style="9"/>
    <col min="14" max="14" width="20.140625" style="9" customWidth="1"/>
    <col min="15" max="15" width="10.7109375" style="9" bestFit="1" customWidth="1"/>
    <col min="16" max="16" width="8.140625" style="9" bestFit="1" customWidth="1"/>
    <col min="17" max="17" width="8.28515625" style="9" bestFit="1" customWidth="1"/>
    <col min="18" max="18" width="6.28515625" style="9" bestFit="1" customWidth="1"/>
    <col min="19" max="19" width="7.28515625" style="9" bestFit="1" customWidth="1"/>
    <col min="20" max="37" width="9.140625" style="9"/>
    <col min="38" max="38" width="40.28515625" style="9" bestFit="1" customWidth="1"/>
    <col min="39" max="40" width="9.140625" style="9"/>
    <col min="41" max="41" width="18.5703125" style="9" bestFit="1" customWidth="1"/>
    <col min="42" max="16384" width="9.140625" style="9"/>
  </cols>
  <sheetData>
    <row r="1" spans="1:19" s="7" customFormat="1" ht="11.25" x14ac:dyDescent="0.2">
      <c r="A1" s="1"/>
      <c r="B1" s="2"/>
      <c r="C1" s="2"/>
      <c r="D1" s="3"/>
      <c r="E1" s="3"/>
      <c r="F1" s="3"/>
      <c r="G1" s="4"/>
      <c r="H1" s="5"/>
      <c r="I1" s="6"/>
      <c r="J1" s="4"/>
      <c r="K1" s="6"/>
      <c r="L1" s="6"/>
    </row>
    <row r="2" spans="1:19" s="7" customFormat="1" ht="11.25" x14ac:dyDescent="0.2">
      <c r="A2" s="1"/>
      <c r="B2" s="2"/>
      <c r="C2" s="2"/>
      <c r="D2" s="3"/>
      <c r="E2" s="3"/>
      <c r="F2" s="3"/>
      <c r="G2" s="4"/>
      <c r="H2" s="5"/>
      <c r="I2" s="6"/>
      <c r="J2" s="4"/>
      <c r="K2" s="6"/>
      <c r="L2" s="6"/>
    </row>
    <row r="3" spans="1:19" s="7" customFormat="1" ht="11.25" x14ac:dyDescent="0.2">
      <c r="A3" s="1"/>
      <c r="B3" s="2"/>
      <c r="C3" s="2"/>
      <c r="D3" s="3"/>
      <c r="E3" s="3"/>
      <c r="F3" s="3"/>
      <c r="G3" s="4"/>
      <c r="H3" s="5"/>
      <c r="I3" s="6"/>
      <c r="J3" s="4"/>
      <c r="K3" s="6"/>
      <c r="L3" s="6"/>
    </row>
    <row r="4" spans="1:19" s="7" customFormat="1" ht="11.25" x14ac:dyDescent="0.2">
      <c r="A4" s="1"/>
      <c r="B4" s="2"/>
      <c r="C4" s="2"/>
      <c r="D4" s="3"/>
      <c r="E4" s="3"/>
      <c r="F4" s="3"/>
      <c r="G4" s="4"/>
      <c r="H4" s="5"/>
      <c r="I4" s="6"/>
      <c r="J4" s="4"/>
      <c r="K4" s="6"/>
      <c r="L4" s="6"/>
    </row>
    <row r="5" spans="1:19" s="7" customFormat="1" x14ac:dyDescent="0.2">
      <c r="A5" s="8"/>
      <c r="B5" s="2"/>
      <c r="C5" s="2"/>
      <c r="D5" s="3"/>
      <c r="E5" s="3"/>
      <c r="F5" s="3"/>
      <c r="G5" s="4"/>
      <c r="H5" s="5"/>
      <c r="I5" s="2"/>
      <c r="J5" s="4"/>
      <c r="K5" s="6"/>
      <c r="L5" s="6"/>
    </row>
    <row r="6" spans="1:19" s="7" customFormat="1" ht="11.25" customHeight="1" x14ac:dyDescent="0.2">
      <c r="A6" s="164" t="s">
        <v>136</v>
      </c>
      <c r="B6" s="164"/>
      <c r="C6" s="164"/>
      <c r="D6" s="164"/>
      <c r="E6" s="164"/>
      <c r="F6" s="164"/>
      <c r="G6" s="164"/>
      <c r="H6" s="164"/>
      <c r="I6" s="164"/>
      <c r="J6" s="164"/>
      <c r="K6" s="164"/>
      <c r="L6" s="164"/>
      <c r="M6" s="164"/>
      <c r="N6" s="164"/>
      <c r="O6" s="164"/>
      <c r="P6" s="164"/>
      <c r="Q6" s="164"/>
      <c r="R6" s="164"/>
    </row>
    <row r="7" spans="1:19" s="7" customFormat="1" ht="12" customHeight="1" thickBot="1" x14ac:dyDescent="0.25">
      <c r="A7" s="165"/>
      <c r="B7" s="165"/>
      <c r="C7" s="165"/>
      <c r="D7" s="165"/>
      <c r="E7" s="165"/>
      <c r="F7" s="165"/>
      <c r="G7" s="165"/>
      <c r="H7" s="165"/>
      <c r="I7" s="165"/>
      <c r="J7" s="165"/>
      <c r="K7" s="165"/>
      <c r="L7" s="165"/>
      <c r="M7" s="165"/>
      <c r="N7" s="165"/>
      <c r="O7" s="165"/>
      <c r="P7" s="165"/>
      <c r="Q7" s="165"/>
      <c r="R7" s="165"/>
    </row>
    <row r="11" spans="1:19" ht="15.75" x14ac:dyDescent="0.25">
      <c r="A11" s="162" t="s">
        <v>12</v>
      </c>
      <c r="B11" s="163"/>
      <c r="C11" s="163"/>
      <c r="D11" s="163"/>
      <c r="E11" s="163"/>
      <c r="F11" s="163"/>
      <c r="G11" s="163"/>
      <c r="H11" s="163"/>
    </row>
    <row r="12" spans="1:19" ht="15.75" x14ac:dyDescent="0.25">
      <c r="A12" s="10"/>
      <c r="B12" s="10"/>
      <c r="C12" s="10"/>
      <c r="D12" s="10"/>
      <c r="E12" s="10"/>
      <c r="F12" s="10"/>
      <c r="G12" s="10"/>
      <c r="H12" s="10"/>
    </row>
    <row r="13" spans="1:19" x14ac:dyDescent="0.2">
      <c r="B13" s="11"/>
      <c r="C13" s="156" t="s">
        <v>18</v>
      </c>
      <c r="D13" s="157"/>
      <c r="E13" s="157"/>
      <c r="F13" s="158"/>
      <c r="O13" s="11"/>
      <c r="P13" s="156" t="s">
        <v>251</v>
      </c>
      <c r="Q13" s="157"/>
      <c r="R13" s="157"/>
      <c r="S13" s="158"/>
    </row>
    <row r="14" spans="1:19" ht="25.5" customHeight="1" x14ac:dyDescent="0.2">
      <c r="A14" s="159" t="s">
        <v>126</v>
      </c>
      <c r="B14" s="18" t="s">
        <v>19</v>
      </c>
      <c r="C14" s="17" t="s">
        <v>20</v>
      </c>
      <c r="D14" s="17" t="s">
        <v>107</v>
      </c>
      <c r="E14" s="17" t="s">
        <v>8</v>
      </c>
      <c r="F14" s="17" t="s">
        <v>9</v>
      </c>
      <c r="N14" s="159" t="s">
        <v>126</v>
      </c>
      <c r="O14" s="18" t="s">
        <v>19</v>
      </c>
      <c r="P14" s="17" t="s">
        <v>20</v>
      </c>
      <c r="Q14" s="17" t="s">
        <v>107</v>
      </c>
      <c r="R14" s="17" t="s">
        <v>8</v>
      </c>
      <c r="S14" s="17" t="s">
        <v>9</v>
      </c>
    </row>
    <row r="15" spans="1:19" x14ac:dyDescent="0.2">
      <c r="A15" s="160"/>
      <c r="B15" s="13"/>
      <c r="C15" s="37" t="str">
        <f>'Identificación Riesgos y Oportu'!G41</f>
        <v>-</v>
      </c>
      <c r="D15" s="37" t="str">
        <f>'Identificación Riesgos y Oportu'!G40</f>
        <v>-</v>
      </c>
      <c r="E15" s="37" t="str">
        <f>'Identificación Riesgos y Oportu'!G39</f>
        <v>-</v>
      </c>
      <c r="F15" s="37">
        <f>SUM(C15:E15)</f>
        <v>0</v>
      </c>
      <c r="N15" s="160"/>
      <c r="O15" s="13"/>
      <c r="P15" s="14">
        <f>'Identificación Riesgos y Oportu'!H41</f>
        <v>0</v>
      </c>
      <c r="Q15" s="14">
        <f>'Identificación Riesgos y Oportu'!H40</f>
        <v>0</v>
      </c>
      <c r="R15" s="14">
        <f>'Identificación Riesgos y Oportu'!H39</f>
        <v>0</v>
      </c>
      <c r="S15" s="14">
        <f>SUM(P15:R15)</f>
        <v>0</v>
      </c>
    </row>
    <row r="16" spans="1:19" x14ac:dyDescent="0.2">
      <c r="A16" s="160"/>
      <c r="B16" s="13"/>
      <c r="C16" s="37">
        <f>'Identificación Riesgos y Oportu'!T41</f>
        <v>0</v>
      </c>
      <c r="D16" s="37">
        <f>'Identificación Riesgos y Oportu'!T40</f>
        <v>1</v>
      </c>
      <c r="E16" s="37">
        <f>'Identificación Riesgos y Oportu'!T39</f>
        <v>0</v>
      </c>
      <c r="F16" s="37">
        <f t="shared" ref="F16:F32" si="0">SUM(C16:E16)</f>
        <v>1</v>
      </c>
      <c r="N16" s="160"/>
      <c r="O16" s="13"/>
      <c r="P16" s="14">
        <f>'Identificación Riesgos y Oportu'!U41</f>
        <v>0</v>
      </c>
      <c r="Q16" s="14">
        <f>'Identificación Riesgos y Oportu'!U40</f>
        <v>1</v>
      </c>
      <c r="R16" s="14">
        <f>'Identificación Riesgos y Oportu'!U39</f>
        <v>0</v>
      </c>
      <c r="S16" s="14">
        <f>SUM(P16:R16)</f>
        <v>1</v>
      </c>
    </row>
    <row r="17" spans="1:19" x14ac:dyDescent="0.2">
      <c r="A17" s="160"/>
      <c r="B17" s="13"/>
      <c r="C17" s="37">
        <f>+'Identificación Riesgos y Oportu'!Z41</f>
        <v>0</v>
      </c>
      <c r="D17" s="37">
        <f>'Identificación Riesgos y Oportu'!Z40</f>
        <v>1</v>
      </c>
      <c r="E17" s="37">
        <f>'Identificación Riesgos y Oportu'!T39</f>
        <v>0</v>
      </c>
      <c r="F17" s="37">
        <f t="shared" ref="F17" si="1">SUM(C17:E17)</f>
        <v>1</v>
      </c>
      <c r="N17" s="160"/>
      <c r="O17" s="13"/>
      <c r="P17" s="14">
        <f>+'Identificación Riesgos y Oportu'!AA41</f>
        <v>0</v>
      </c>
      <c r="Q17" s="14">
        <f>+'Identificación Riesgos y Oportu'!AA40</f>
        <v>1</v>
      </c>
      <c r="R17" s="14">
        <f>+'Identificación Riesgos y Oportu'!AA39</f>
        <v>0</v>
      </c>
      <c r="S17" s="14"/>
    </row>
    <row r="18" spans="1:19" x14ac:dyDescent="0.2">
      <c r="A18" s="160"/>
      <c r="B18" s="13"/>
      <c r="C18" s="14"/>
      <c r="D18" s="14"/>
      <c r="E18" s="14"/>
      <c r="F18" s="14"/>
      <c r="N18" s="160"/>
      <c r="O18" s="13"/>
      <c r="P18" s="14"/>
      <c r="Q18" s="14"/>
      <c r="R18" s="14"/>
      <c r="S18" s="14"/>
    </row>
    <row r="19" spans="1:19" x14ac:dyDescent="0.2">
      <c r="A19" s="160"/>
      <c r="B19" s="13"/>
      <c r="C19" s="14"/>
      <c r="D19" s="14"/>
      <c r="E19" s="14"/>
      <c r="F19" s="14"/>
      <c r="N19" s="160"/>
      <c r="O19" s="13"/>
      <c r="P19" s="14"/>
      <c r="Q19" s="14"/>
      <c r="R19" s="14"/>
      <c r="S19" s="14"/>
    </row>
    <row r="20" spans="1:19" x14ac:dyDescent="0.2">
      <c r="A20" s="160"/>
      <c r="B20" s="13"/>
      <c r="C20" s="14"/>
      <c r="D20" s="14"/>
      <c r="E20" s="14"/>
      <c r="F20" s="14"/>
      <c r="N20" s="160"/>
      <c r="O20" s="13"/>
      <c r="P20" s="14"/>
      <c r="Q20" s="14"/>
      <c r="R20" s="14"/>
      <c r="S20" s="14"/>
    </row>
    <row r="21" spans="1:19" x14ac:dyDescent="0.2">
      <c r="A21" s="160"/>
      <c r="B21" s="13"/>
      <c r="C21" s="14"/>
      <c r="D21" s="14"/>
      <c r="E21" s="14"/>
      <c r="F21" s="14"/>
      <c r="N21" s="160"/>
      <c r="O21" s="13"/>
      <c r="P21" s="14"/>
      <c r="Q21" s="14"/>
      <c r="R21" s="14"/>
      <c r="S21" s="14"/>
    </row>
    <row r="22" spans="1:19" x14ac:dyDescent="0.2">
      <c r="A22" s="160"/>
      <c r="B22" s="13"/>
      <c r="C22" s="14"/>
      <c r="D22" s="14"/>
      <c r="E22" s="14"/>
      <c r="F22" s="14"/>
      <c r="N22" s="160"/>
      <c r="O22" s="13"/>
      <c r="P22" s="14"/>
      <c r="Q22" s="14"/>
      <c r="R22" s="14"/>
      <c r="S22" s="14"/>
    </row>
    <row r="23" spans="1:19" x14ac:dyDescent="0.2">
      <c r="A23" s="160"/>
      <c r="B23" s="13"/>
      <c r="C23" s="14"/>
      <c r="D23" s="14"/>
      <c r="E23" s="14"/>
      <c r="F23" s="14"/>
      <c r="N23" s="160"/>
      <c r="O23" s="13"/>
      <c r="P23" s="14"/>
      <c r="Q23" s="14"/>
      <c r="R23" s="14"/>
      <c r="S23" s="14"/>
    </row>
    <row r="24" spans="1:19" x14ac:dyDescent="0.2">
      <c r="A24" s="160"/>
      <c r="B24" s="13"/>
      <c r="C24" s="14"/>
      <c r="D24" s="14"/>
      <c r="E24" s="14"/>
      <c r="F24" s="14"/>
      <c r="N24" s="160"/>
      <c r="O24" s="13"/>
      <c r="P24" s="14"/>
      <c r="Q24" s="14"/>
      <c r="R24" s="14"/>
      <c r="S24" s="14"/>
    </row>
    <row r="25" spans="1:19" ht="16.5" customHeight="1" x14ac:dyDescent="0.2">
      <c r="A25" s="160"/>
      <c r="B25" s="13"/>
      <c r="C25" s="14"/>
      <c r="D25" s="14"/>
      <c r="E25" s="14"/>
      <c r="F25" s="14"/>
      <c r="N25" s="160"/>
      <c r="O25" s="13"/>
      <c r="P25" s="14"/>
      <c r="Q25" s="14"/>
      <c r="R25" s="14"/>
      <c r="S25" s="14"/>
    </row>
    <row r="26" spans="1:19" ht="16.5" customHeight="1" x14ac:dyDescent="0.2">
      <c r="A26" s="160"/>
      <c r="B26" s="13"/>
      <c r="C26" s="14"/>
      <c r="D26" s="14"/>
      <c r="E26" s="14"/>
      <c r="F26" s="14"/>
      <c r="N26" s="160"/>
      <c r="O26" s="13"/>
      <c r="P26" s="14"/>
      <c r="Q26" s="14"/>
      <c r="R26" s="14"/>
      <c r="S26" s="14"/>
    </row>
    <row r="27" spans="1:19" ht="16.5" customHeight="1" x14ac:dyDescent="0.2">
      <c r="A27" s="160"/>
      <c r="B27" s="13"/>
      <c r="C27" s="14"/>
      <c r="D27" s="14"/>
      <c r="E27" s="14"/>
      <c r="F27" s="14"/>
      <c r="N27" s="160"/>
      <c r="O27" s="13"/>
      <c r="P27" s="14"/>
      <c r="Q27" s="14"/>
      <c r="R27" s="14"/>
      <c r="S27" s="14"/>
    </row>
    <row r="28" spans="1:19" ht="16.5" customHeight="1" x14ac:dyDescent="0.2">
      <c r="A28" s="160"/>
      <c r="B28" s="13"/>
      <c r="C28" s="14"/>
      <c r="D28" s="14"/>
      <c r="E28" s="14"/>
      <c r="F28" s="14"/>
      <c r="N28" s="160"/>
      <c r="O28" s="13"/>
      <c r="P28" s="14"/>
      <c r="Q28" s="14"/>
      <c r="R28" s="14"/>
      <c r="S28" s="14"/>
    </row>
    <row r="29" spans="1:19" ht="16.5" customHeight="1" x14ac:dyDescent="0.2">
      <c r="A29" s="160"/>
      <c r="B29" s="13"/>
      <c r="C29" s="14"/>
      <c r="D29" s="14"/>
      <c r="E29" s="14"/>
      <c r="F29" s="14"/>
      <c r="N29" s="160"/>
      <c r="O29" s="13"/>
      <c r="P29" s="14"/>
      <c r="Q29" s="14"/>
      <c r="R29" s="14"/>
      <c r="S29" s="14"/>
    </row>
    <row r="30" spans="1:19" ht="16.5" customHeight="1" x14ac:dyDescent="0.2">
      <c r="A30" s="160"/>
      <c r="B30" s="13"/>
      <c r="C30" s="14"/>
      <c r="D30" s="14"/>
      <c r="E30" s="14"/>
      <c r="F30" s="14"/>
      <c r="N30" s="160"/>
      <c r="O30" s="13"/>
      <c r="P30" s="14"/>
      <c r="Q30" s="14"/>
      <c r="R30" s="14"/>
      <c r="S30" s="14"/>
    </row>
    <row r="31" spans="1:19" ht="16.5" customHeight="1" x14ac:dyDescent="0.2">
      <c r="A31" s="161"/>
      <c r="B31" s="13"/>
      <c r="C31" s="14"/>
      <c r="D31" s="14"/>
      <c r="E31" s="14"/>
      <c r="F31" s="14"/>
      <c r="N31" s="161"/>
      <c r="O31" s="13"/>
      <c r="P31" s="14"/>
      <c r="Q31" s="14"/>
      <c r="R31" s="14"/>
      <c r="S31" s="14"/>
    </row>
    <row r="32" spans="1:19" x14ac:dyDescent="0.2">
      <c r="A32" s="33" t="s">
        <v>109</v>
      </c>
      <c r="B32" s="19"/>
      <c r="C32" s="20"/>
      <c r="D32" s="21"/>
      <c r="E32" s="21"/>
      <c r="F32" s="21">
        <f t="shared" si="0"/>
        <v>0</v>
      </c>
      <c r="N32" s="33" t="s">
        <v>109</v>
      </c>
      <c r="O32" s="19"/>
      <c r="P32" s="20"/>
      <c r="Q32" s="21"/>
      <c r="R32" s="21"/>
      <c r="S32" s="21">
        <f t="shared" ref="S32" si="2">SUM(P32:R32)</f>
        <v>0</v>
      </c>
    </row>
    <row r="33" spans="1:19" x14ac:dyDescent="0.2">
      <c r="A33" s="17" t="s">
        <v>10</v>
      </c>
      <c r="B33" s="22"/>
      <c r="C33" s="21">
        <v>0</v>
      </c>
      <c r="D33" s="21">
        <v>0</v>
      </c>
      <c r="E33" s="21">
        <v>0</v>
      </c>
      <c r="F33" s="21">
        <f>SUM(C33:E33)</f>
        <v>0</v>
      </c>
      <c r="N33" s="17" t="s">
        <v>10</v>
      </c>
      <c r="O33" s="22"/>
      <c r="P33" s="21">
        <v>0</v>
      </c>
      <c r="Q33" s="21">
        <v>0</v>
      </c>
      <c r="R33" s="21">
        <v>0</v>
      </c>
      <c r="S33" s="21">
        <f>SUM(P33:R33)</f>
        <v>0</v>
      </c>
    </row>
    <row r="34" spans="1:19" x14ac:dyDescent="0.2">
      <c r="B34" s="11"/>
      <c r="C34" s="15"/>
      <c r="D34" s="16"/>
      <c r="E34" s="16"/>
      <c r="F34" s="16"/>
    </row>
    <row r="35" spans="1:19" x14ac:dyDescent="0.2">
      <c r="B35" s="11"/>
      <c r="C35" s="15"/>
      <c r="D35" s="16"/>
      <c r="E35" s="16"/>
      <c r="F35" s="16"/>
    </row>
    <row r="36" spans="1:19" x14ac:dyDescent="0.2">
      <c r="B36" s="11"/>
      <c r="C36" s="15"/>
      <c r="D36" s="16"/>
      <c r="E36" s="16"/>
      <c r="F36" s="16"/>
    </row>
    <row r="37" spans="1:19" x14ac:dyDescent="0.2">
      <c r="B37" s="11"/>
      <c r="C37" s="15"/>
      <c r="D37" s="16"/>
      <c r="E37" s="16"/>
      <c r="F37" s="16"/>
    </row>
    <row r="38" spans="1:19" x14ac:dyDescent="0.2">
      <c r="B38" s="11"/>
      <c r="C38" s="15"/>
      <c r="D38" s="16"/>
      <c r="E38" s="16"/>
      <c r="F38" s="16"/>
    </row>
    <row r="39" spans="1:19" x14ac:dyDescent="0.2">
      <c r="B39" s="11"/>
      <c r="C39" s="15"/>
      <c r="D39" s="16"/>
      <c r="E39" s="16"/>
      <c r="F39" s="16"/>
    </row>
    <row r="40" spans="1:19" x14ac:dyDescent="0.2">
      <c r="B40" s="11"/>
      <c r="C40" s="15"/>
      <c r="D40" s="16"/>
      <c r="E40" s="16"/>
      <c r="F40" s="16"/>
    </row>
    <row r="41" spans="1:19" x14ac:dyDescent="0.2">
      <c r="B41" s="11"/>
      <c r="C41" s="15"/>
      <c r="D41" s="16"/>
      <c r="E41" s="16"/>
      <c r="F41" s="16"/>
    </row>
    <row r="42" spans="1:19" x14ac:dyDescent="0.2">
      <c r="B42" s="11"/>
      <c r="C42" s="15"/>
      <c r="D42" s="16"/>
      <c r="E42" s="16"/>
      <c r="F42" s="16"/>
    </row>
    <row r="43" spans="1:19" x14ac:dyDescent="0.2">
      <c r="B43" s="11"/>
      <c r="C43" s="15"/>
      <c r="D43" s="12"/>
      <c r="E43" s="12"/>
      <c r="F43" s="12"/>
    </row>
    <row r="70" spans="1:19" x14ac:dyDescent="0.2">
      <c r="B70" s="11"/>
      <c r="C70" s="156" t="s">
        <v>249</v>
      </c>
      <c r="D70" s="157"/>
      <c r="E70" s="157"/>
      <c r="F70" s="158"/>
      <c r="O70" s="11"/>
      <c r="P70" s="156" t="s">
        <v>252</v>
      </c>
      <c r="Q70" s="157"/>
      <c r="R70" s="157"/>
      <c r="S70" s="158"/>
    </row>
    <row r="71" spans="1:19" ht="25.5" x14ac:dyDescent="0.2">
      <c r="A71" s="159" t="s">
        <v>250</v>
      </c>
      <c r="B71" s="18" t="s">
        <v>19</v>
      </c>
      <c r="C71" s="17" t="s">
        <v>20</v>
      </c>
      <c r="D71" s="17" t="s">
        <v>107</v>
      </c>
      <c r="E71" s="17" t="s">
        <v>8</v>
      </c>
      <c r="F71" s="17" t="s">
        <v>9</v>
      </c>
      <c r="N71" s="159" t="s">
        <v>250</v>
      </c>
      <c r="O71" s="18" t="s">
        <v>19</v>
      </c>
      <c r="P71" s="17" t="s">
        <v>20</v>
      </c>
      <c r="Q71" s="17" t="s">
        <v>107</v>
      </c>
      <c r="R71" s="17" t="s">
        <v>8</v>
      </c>
      <c r="S71" s="17" t="s">
        <v>9</v>
      </c>
    </row>
    <row r="72" spans="1:19" x14ac:dyDescent="0.2">
      <c r="A72" s="160"/>
      <c r="B72" s="13"/>
      <c r="C72" s="37">
        <f>+'Identificación Riesgos y Oportu'!G44</f>
        <v>1</v>
      </c>
      <c r="D72" s="37">
        <f>+'Identificación Riesgos y Oportu'!G45</f>
        <v>0</v>
      </c>
      <c r="E72" s="37">
        <f>'Identificación Riesgos y Oportu'!G46</f>
        <v>0</v>
      </c>
      <c r="F72" s="37">
        <f>SUM(C72:E72)</f>
        <v>1</v>
      </c>
      <c r="N72" s="160"/>
      <c r="O72" s="13"/>
      <c r="P72" s="14">
        <f>+'Identificación Riesgos y Oportu'!H44</f>
        <v>1</v>
      </c>
      <c r="Q72" s="14">
        <f>+'Identificación Riesgos y Oportu'!H45</f>
        <v>0</v>
      </c>
      <c r="R72" s="14">
        <f>+'Identificación Riesgos y Oportu'!H46</f>
        <v>0</v>
      </c>
      <c r="S72" s="14">
        <f>SUM(P72:R72)</f>
        <v>1</v>
      </c>
    </row>
    <row r="73" spans="1:19" x14ac:dyDescent="0.2">
      <c r="A73" s="160"/>
      <c r="B73" s="13"/>
      <c r="C73" s="37" t="str">
        <f>+'Identificación Riesgos y Oportu'!T44</f>
        <v>-</v>
      </c>
      <c r="D73" s="37" t="str">
        <f>+'Identificación Riesgos y Oportu'!T45</f>
        <v>-</v>
      </c>
      <c r="E73" s="37" t="str">
        <f>+'Identificación Riesgos y Oportu'!T46</f>
        <v>-</v>
      </c>
      <c r="F73" s="37">
        <f t="shared" ref="F73:F74" si="3">SUM(C73:E73)</f>
        <v>0</v>
      </c>
      <c r="N73" s="160"/>
      <c r="O73" s="13"/>
      <c r="P73" s="14">
        <f>+'Identificación Riesgos y Oportu'!U44</f>
        <v>0</v>
      </c>
      <c r="Q73" s="14">
        <f>+'Identificación Riesgos y Oportu'!U45</f>
        <v>0</v>
      </c>
      <c r="R73" s="14">
        <f>+'Identificación Riesgos y Oportu'!U46</f>
        <v>0</v>
      </c>
      <c r="S73" s="14">
        <f>SUM(P73:R73)</f>
        <v>0</v>
      </c>
    </row>
    <row r="74" spans="1:19" x14ac:dyDescent="0.2">
      <c r="A74" s="160"/>
      <c r="B74" s="13"/>
      <c r="C74" s="37" t="str">
        <f>+'Identificación Riesgos y Oportu'!Z44</f>
        <v>-</v>
      </c>
      <c r="D74" s="37" t="str">
        <f>+'Identificación Riesgos y Oportu'!Z45</f>
        <v>-</v>
      </c>
      <c r="E74" s="37" t="str">
        <f>+'Identificación Riesgos y Oportu'!Z46</f>
        <v>-</v>
      </c>
      <c r="F74" s="37">
        <f t="shared" si="3"/>
        <v>0</v>
      </c>
      <c r="N74" s="160"/>
      <c r="O74" s="13"/>
      <c r="P74" s="14">
        <f>+'Identificación Riesgos y Oportu'!AA44</f>
        <v>0</v>
      </c>
      <c r="Q74" s="14">
        <f>+'Identificación Riesgos y Oportu'!AA45</f>
        <v>0</v>
      </c>
      <c r="R74" s="14">
        <f>+'Identificación Riesgos y Oportu'!AA46</f>
        <v>0</v>
      </c>
      <c r="S74" s="14">
        <f>SUM(P74:R74)</f>
        <v>0</v>
      </c>
    </row>
    <row r="75" spans="1:19" x14ac:dyDescent="0.2">
      <c r="A75" s="160"/>
      <c r="B75" s="13"/>
      <c r="C75" s="14"/>
      <c r="D75" s="14"/>
      <c r="E75" s="14"/>
      <c r="F75" s="14"/>
      <c r="N75" s="160"/>
      <c r="O75" s="13"/>
      <c r="P75" s="14"/>
      <c r="Q75" s="14"/>
      <c r="R75" s="14"/>
      <c r="S75" s="14"/>
    </row>
    <row r="76" spans="1:19" x14ac:dyDescent="0.2">
      <c r="A76" s="160"/>
      <c r="B76" s="13"/>
      <c r="C76" s="14"/>
      <c r="D76" s="14"/>
      <c r="E76" s="14"/>
      <c r="F76" s="14"/>
      <c r="N76" s="160"/>
      <c r="O76" s="13"/>
      <c r="P76" s="14"/>
      <c r="Q76" s="14"/>
      <c r="R76" s="14"/>
      <c r="S76" s="14"/>
    </row>
    <row r="77" spans="1:19" x14ac:dyDescent="0.2">
      <c r="A77" s="160"/>
      <c r="B77" s="13"/>
      <c r="C77" s="14"/>
      <c r="D77" s="14"/>
      <c r="E77" s="14"/>
      <c r="F77" s="14"/>
      <c r="N77" s="160"/>
      <c r="O77" s="13"/>
      <c r="P77" s="14"/>
      <c r="Q77" s="14"/>
      <c r="R77" s="14"/>
      <c r="S77" s="14"/>
    </row>
    <row r="78" spans="1:19" x14ac:dyDescent="0.2">
      <c r="A78" s="160"/>
      <c r="B78" s="13"/>
      <c r="C78" s="14"/>
      <c r="D78" s="14"/>
      <c r="E78" s="14"/>
      <c r="F78" s="14"/>
      <c r="N78" s="160"/>
      <c r="O78" s="13"/>
      <c r="P78" s="14"/>
      <c r="Q78" s="14"/>
      <c r="R78" s="14"/>
      <c r="S78" s="14"/>
    </row>
    <row r="79" spans="1:19" x14ac:dyDescent="0.2">
      <c r="A79" s="160"/>
      <c r="B79" s="13"/>
      <c r="C79" s="14"/>
      <c r="D79" s="14"/>
      <c r="E79" s="14"/>
      <c r="F79" s="14"/>
      <c r="N79" s="160"/>
      <c r="O79" s="13"/>
      <c r="P79" s="14"/>
      <c r="Q79" s="14"/>
      <c r="R79" s="14"/>
      <c r="S79" s="14"/>
    </row>
    <row r="80" spans="1:19" x14ac:dyDescent="0.2">
      <c r="A80" s="160"/>
      <c r="B80" s="13"/>
      <c r="C80" s="14"/>
      <c r="D80" s="14"/>
      <c r="E80" s="14"/>
      <c r="F80" s="14"/>
      <c r="N80" s="160"/>
      <c r="O80" s="13"/>
      <c r="P80" s="14"/>
      <c r="Q80" s="14"/>
      <c r="R80" s="14"/>
      <c r="S80" s="14"/>
    </row>
    <row r="81" spans="1:19" x14ac:dyDescent="0.2">
      <c r="A81" s="160"/>
      <c r="B81" s="13"/>
      <c r="C81" s="14"/>
      <c r="D81" s="14"/>
      <c r="E81" s="14"/>
      <c r="F81" s="14"/>
      <c r="N81" s="160"/>
      <c r="O81" s="13"/>
      <c r="P81" s="14"/>
      <c r="Q81" s="14"/>
      <c r="R81" s="14"/>
      <c r="S81" s="14"/>
    </row>
    <row r="82" spans="1:19" x14ac:dyDescent="0.2">
      <c r="A82" s="160"/>
      <c r="B82" s="13"/>
      <c r="C82" s="14"/>
      <c r="D82" s="14"/>
      <c r="E82" s="14"/>
      <c r="F82" s="14"/>
      <c r="N82" s="160"/>
      <c r="O82" s="13"/>
      <c r="P82" s="14"/>
      <c r="Q82" s="14"/>
      <c r="R82" s="14"/>
      <c r="S82" s="14"/>
    </row>
    <row r="83" spans="1:19" x14ac:dyDescent="0.2">
      <c r="A83" s="160"/>
      <c r="B83" s="13"/>
      <c r="C83" s="14"/>
      <c r="D83" s="14"/>
      <c r="E83" s="14"/>
      <c r="F83" s="14"/>
      <c r="N83" s="160"/>
      <c r="O83" s="13"/>
      <c r="P83" s="14"/>
      <c r="Q83" s="14"/>
      <c r="R83" s="14"/>
      <c r="S83" s="14"/>
    </row>
    <row r="84" spans="1:19" x14ac:dyDescent="0.2">
      <c r="A84" s="160"/>
      <c r="B84" s="13"/>
      <c r="C84" s="14"/>
      <c r="D84" s="14"/>
      <c r="E84" s="14"/>
      <c r="F84" s="14"/>
      <c r="N84" s="160"/>
      <c r="O84" s="13"/>
      <c r="P84" s="14"/>
      <c r="Q84" s="14"/>
      <c r="R84" s="14"/>
      <c r="S84" s="14"/>
    </row>
    <row r="85" spans="1:19" x14ac:dyDescent="0.2">
      <c r="A85" s="160"/>
      <c r="B85" s="13"/>
      <c r="C85" s="14"/>
      <c r="D85" s="14"/>
      <c r="E85" s="14"/>
      <c r="F85" s="14"/>
      <c r="N85" s="160"/>
      <c r="O85" s="13"/>
      <c r="P85" s="14"/>
      <c r="Q85" s="14"/>
      <c r="R85" s="14"/>
      <c r="S85" s="14"/>
    </row>
    <row r="86" spans="1:19" x14ac:dyDescent="0.2">
      <c r="A86" s="160"/>
      <c r="B86" s="13"/>
      <c r="C86" s="14"/>
      <c r="D86" s="14"/>
      <c r="E86" s="14"/>
      <c r="F86" s="14"/>
      <c r="N86" s="160"/>
      <c r="O86" s="13"/>
      <c r="P86" s="14"/>
      <c r="Q86" s="14"/>
      <c r="R86" s="14"/>
      <c r="S86" s="14"/>
    </row>
    <row r="87" spans="1:19" x14ac:dyDescent="0.2">
      <c r="A87" s="160"/>
      <c r="B87" s="13"/>
      <c r="C87" s="14"/>
      <c r="D87" s="14"/>
      <c r="E87" s="14"/>
      <c r="F87" s="14"/>
      <c r="N87" s="160"/>
      <c r="O87" s="13"/>
      <c r="P87" s="14"/>
      <c r="Q87" s="14"/>
      <c r="R87" s="14"/>
      <c r="S87" s="14"/>
    </row>
    <row r="88" spans="1:19" x14ac:dyDescent="0.2">
      <c r="A88" s="161"/>
      <c r="B88" s="13"/>
      <c r="C88" s="14"/>
      <c r="D88" s="14"/>
      <c r="E88" s="14"/>
      <c r="F88" s="14"/>
      <c r="N88" s="161"/>
      <c r="O88" s="13"/>
      <c r="P88" s="14"/>
      <c r="Q88" s="14"/>
      <c r="R88" s="14"/>
      <c r="S88" s="14"/>
    </row>
    <row r="89" spans="1:19" x14ac:dyDescent="0.2">
      <c r="A89" s="33" t="s">
        <v>109</v>
      </c>
      <c r="B89" s="19"/>
      <c r="C89" s="20"/>
      <c r="D89" s="21"/>
      <c r="E89" s="21"/>
      <c r="F89" s="21">
        <f t="shared" ref="F89" si="4">SUM(C89:E89)</f>
        <v>0</v>
      </c>
      <c r="N89" s="33" t="s">
        <v>109</v>
      </c>
      <c r="O89" s="19"/>
      <c r="P89" s="20"/>
      <c r="Q89" s="21"/>
      <c r="R89" s="21"/>
      <c r="S89" s="21">
        <f t="shared" ref="S89" si="5">SUM(P89:R89)</f>
        <v>0</v>
      </c>
    </row>
    <row r="90" spans="1:19" x14ac:dyDescent="0.2">
      <c r="A90" s="17" t="s">
        <v>10</v>
      </c>
      <c r="B90" s="22"/>
      <c r="C90" s="21">
        <v>0</v>
      </c>
      <c r="D90" s="21">
        <v>0</v>
      </c>
      <c r="E90" s="21">
        <v>0</v>
      </c>
      <c r="F90" s="21">
        <f>SUM(C90:E90)</f>
        <v>0</v>
      </c>
      <c r="N90" s="17" t="s">
        <v>10</v>
      </c>
      <c r="O90" s="22"/>
      <c r="P90" s="21">
        <v>0</v>
      </c>
      <c r="Q90" s="21">
        <v>0</v>
      </c>
      <c r="R90" s="21">
        <v>0</v>
      </c>
      <c r="S90" s="21">
        <f>SUM(P90:R90)</f>
        <v>0</v>
      </c>
    </row>
    <row r="91" spans="1:19" x14ac:dyDescent="0.2">
      <c r="B91" s="11"/>
      <c r="C91" s="15"/>
      <c r="D91" s="16"/>
      <c r="E91" s="16"/>
      <c r="F91" s="16"/>
    </row>
    <row r="92" spans="1:19" x14ac:dyDescent="0.2">
      <c r="B92" s="11"/>
      <c r="C92" s="15"/>
      <c r="D92" s="16"/>
      <c r="E92" s="16"/>
      <c r="F92" s="16"/>
    </row>
    <row r="93" spans="1:19" x14ac:dyDescent="0.2">
      <c r="B93" s="11"/>
      <c r="C93" s="15"/>
      <c r="D93" s="16"/>
      <c r="E93" s="16"/>
      <c r="F93" s="16"/>
    </row>
    <row r="94" spans="1:19" x14ac:dyDescent="0.2">
      <c r="B94" s="11"/>
      <c r="C94" s="15"/>
      <c r="D94" s="16"/>
      <c r="E94" s="16"/>
      <c r="F94" s="16"/>
    </row>
    <row r="95" spans="1:19" x14ac:dyDescent="0.2">
      <c r="B95" s="11"/>
      <c r="C95" s="15"/>
      <c r="D95" s="16"/>
      <c r="E95" s="16"/>
      <c r="F95" s="16"/>
    </row>
    <row r="96" spans="1:19" x14ac:dyDescent="0.2">
      <c r="B96" s="11"/>
      <c r="C96" s="15"/>
      <c r="D96" s="16"/>
      <c r="E96" s="16"/>
      <c r="F96" s="16"/>
    </row>
    <row r="97" spans="2:6" x14ac:dyDescent="0.2">
      <c r="B97" s="11"/>
      <c r="C97" s="15"/>
      <c r="D97" s="16"/>
      <c r="E97" s="16"/>
      <c r="F97" s="16"/>
    </row>
    <row r="98" spans="2:6" x14ac:dyDescent="0.2">
      <c r="B98" s="11"/>
      <c r="C98" s="15"/>
      <c r="D98" s="16"/>
      <c r="E98" s="16"/>
      <c r="F98" s="16"/>
    </row>
    <row r="99" spans="2:6" x14ac:dyDescent="0.2">
      <c r="B99" s="11"/>
      <c r="C99" s="15"/>
      <c r="D99" s="16"/>
      <c r="E99" s="16"/>
      <c r="F99" s="16"/>
    </row>
    <row r="100" spans="2:6" x14ac:dyDescent="0.2">
      <c r="B100" s="11"/>
      <c r="C100" s="15"/>
      <c r="D100" s="12"/>
      <c r="E100" s="12"/>
      <c r="F100" s="12"/>
    </row>
  </sheetData>
  <mergeCells count="10">
    <mergeCell ref="A6:R7"/>
    <mergeCell ref="P13:S13"/>
    <mergeCell ref="C13:F13"/>
    <mergeCell ref="A14:A31"/>
    <mergeCell ref="N14:N31"/>
    <mergeCell ref="C70:F70"/>
    <mergeCell ref="P70:S70"/>
    <mergeCell ref="A71:A88"/>
    <mergeCell ref="N71:N88"/>
    <mergeCell ref="A11:H11"/>
  </mergeCells>
  <pageMargins left="0.511811024" right="0.511811024" top="0.78740157499999996" bottom="0.78740157499999996" header="0.31496062000000002" footer="0.31496062000000002"/>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56"/>
  <sheetViews>
    <sheetView showGridLines="0" topLeftCell="A8" zoomScaleNormal="100" workbookViewId="0">
      <selection activeCell="H8" sqref="H8"/>
    </sheetView>
  </sheetViews>
  <sheetFormatPr baseColWidth="10" defaultColWidth="9.140625" defaultRowHeight="12" x14ac:dyDescent="0.2"/>
  <cols>
    <col min="1" max="1" width="28.5703125" style="27" customWidth="1"/>
    <col min="2" max="2" width="71.7109375" style="27" customWidth="1"/>
    <col min="3" max="3" width="10" style="27" customWidth="1"/>
    <col min="4" max="4" width="9.140625" style="27"/>
    <col min="5" max="5" width="31.140625" style="27" customWidth="1"/>
    <col min="6" max="16384" width="9.140625" style="27"/>
  </cols>
  <sheetData>
    <row r="1" spans="1:9" s="25" customFormat="1" x14ac:dyDescent="0.2">
      <c r="A1" s="23"/>
      <c r="B1" s="24"/>
    </row>
    <row r="2" spans="1:9" s="25" customFormat="1" x14ac:dyDescent="0.2">
      <c r="A2" s="23"/>
      <c r="B2" s="24"/>
    </row>
    <row r="3" spans="1:9" s="25" customFormat="1" x14ac:dyDescent="0.2">
      <c r="A3" s="23"/>
      <c r="B3" s="24"/>
    </row>
    <row r="4" spans="1:9" s="25" customFormat="1" x14ac:dyDescent="0.2">
      <c r="A4" s="26"/>
      <c r="B4" s="24"/>
    </row>
    <row r="5" spans="1:9" s="25" customFormat="1" ht="11.25" customHeight="1" x14ac:dyDescent="0.2">
      <c r="A5" s="164" t="s">
        <v>137</v>
      </c>
      <c r="B5" s="164"/>
    </row>
    <row r="6" spans="1:9" s="25" customFormat="1" ht="11.25" customHeight="1" thickBot="1" x14ac:dyDescent="0.25">
      <c r="A6" s="165"/>
      <c r="B6" s="165"/>
    </row>
    <row r="7" spans="1:9" s="25" customFormat="1" ht="11.25" customHeight="1" x14ac:dyDescent="0.2">
      <c r="A7" s="23"/>
      <c r="B7" s="24"/>
    </row>
    <row r="8" spans="1:9" s="25" customFormat="1" ht="15.75" x14ac:dyDescent="0.2">
      <c r="A8" s="29" t="s">
        <v>116</v>
      </c>
      <c r="B8" s="30" t="s">
        <v>21</v>
      </c>
      <c r="E8" s="80" t="s">
        <v>241</v>
      </c>
    </row>
    <row r="9" spans="1:9" ht="12.75" x14ac:dyDescent="0.2">
      <c r="A9" s="167" t="s">
        <v>13</v>
      </c>
      <c r="B9" s="31" t="s">
        <v>28</v>
      </c>
      <c r="E9" s="79" t="s">
        <v>268</v>
      </c>
      <c r="I9" s="25"/>
    </row>
    <row r="10" spans="1:9" ht="12.75" x14ac:dyDescent="0.2">
      <c r="A10" s="167"/>
      <c r="B10" s="32" t="s">
        <v>29</v>
      </c>
      <c r="E10" s="34" t="s">
        <v>269</v>
      </c>
      <c r="I10" s="25"/>
    </row>
    <row r="11" spans="1:9" ht="12.75" x14ac:dyDescent="0.2">
      <c r="A11" s="167"/>
      <c r="B11" s="32" t="s">
        <v>30</v>
      </c>
      <c r="E11" s="34" t="s">
        <v>270</v>
      </c>
      <c r="I11" s="25"/>
    </row>
    <row r="12" spans="1:9" ht="12.75" x14ac:dyDescent="0.2">
      <c r="A12" s="167"/>
      <c r="B12" s="32" t="s">
        <v>31</v>
      </c>
      <c r="E12" s="34" t="s">
        <v>0</v>
      </c>
      <c r="I12" s="25"/>
    </row>
    <row r="13" spans="1:9" ht="12.75" x14ac:dyDescent="0.2">
      <c r="A13" s="167"/>
      <c r="B13" s="32" t="s">
        <v>118</v>
      </c>
      <c r="E13" s="34" t="s">
        <v>13</v>
      </c>
      <c r="I13" s="25"/>
    </row>
    <row r="14" spans="1:9" ht="14.25" customHeight="1" x14ac:dyDescent="0.2">
      <c r="A14" s="167"/>
      <c r="B14" s="32" t="s">
        <v>32</v>
      </c>
      <c r="E14" s="34" t="s">
        <v>22</v>
      </c>
      <c r="I14" s="25"/>
    </row>
    <row r="15" spans="1:9" ht="17.25" customHeight="1" x14ac:dyDescent="0.2">
      <c r="A15" s="167"/>
      <c r="B15" s="32" t="s">
        <v>33</v>
      </c>
      <c r="E15" s="34" t="s">
        <v>23</v>
      </c>
      <c r="I15" s="25"/>
    </row>
    <row r="16" spans="1:9" ht="12.75" x14ac:dyDescent="0.2">
      <c r="A16" s="167"/>
      <c r="B16" s="32" t="s">
        <v>110</v>
      </c>
      <c r="E16" s="34" t="s">
        <v>24</v>
      </c>
      <c r="I16" s="25"/>
    </row>
    <row r="17" spans="1:9" ht="12.75" x14ac:dyDescent="0.2">
      <c r="A17" s="167"/>
      <c r="B17" s="32" t="s">
        <v>34</v>
      </c>
      <c r="E17" s="35" t="s">
        <v>133</v>
      </c>
      <c r="I17" s="25"/>
    </row>
    <row r="18" spans="1:9" ht="12.75" x14ac:dyDescent="0.2">
      <c r="A18" s="167"/>
      <c r="B18" s="32" t="s">
        <v>35</v>
      </c>
      <c r="E18" s="35" t="s">
        <v>134</v>
      </c>
      <c r="I18" s="25"/>
    </row>
    <row r="19" spans="1:9" ht="12.75" x14ac:dyDescent="0.2">
      <c r="A19" s="167" t="s">
        <v>22</v>
      </c>
      <c r="B19" s="32" t="s">
        <v>119</v>
      </c>
      <c r="E19" s="34" t="s">
        <v>14</v>
      </c>
    </row>
    <row r="20" spans="1:9" ht="12.75" x14ac:dyDescent="0.2">
      <c r="A20" s="167"/>
      <c r="B20" s="32" t="s">
        <v>36</v>
      </c>
      <c r="E20" s="34" t="s">
        <v>27</v>
      </c>
    </row>
    <row r="21" spans="1:9" ht="12.75" x14ac:dyDescent="0.2">
      <c r="A21" s="167"/>
      <c r="B21" s="32" t="s">
        <v>39</v>
      </c>
    </row>
    <row r="22" spans="1:9" ht="12.75" x14ac:dyDescent="0.2">
      <c r="A22" s="167"/>
      <c r="B22" s="32" t="s">
        <v>37</v>
      </c>
    </row>
    <row r="23" spans="1:9" ht="12.75" x14ac:dyDescent="0.2">
      <c r="A23" s="167"/>
      <c r="B23" s="32" t="s">
        <v>38</v>
      </c>
    </row>
    <row r="24" spans="1:9" ht="12.75" x14ac:dyDescent="0.2">
      <c r="A24" s="167"/>
      <c r="B24" s="32" t="s">
        <v>40</v>
      </c>
    </row>
    <row r="25" spans="1:9" ht="12.75" x14ac:dyDescent="0.2">
      <c r="A25" s="167" t="s">
        <v>23</v>
      </c>
      <c r="B25" s="32" t="s">
        <v>41</v>
      </c>
    </row>
    <row r="26" spans="1:9" ht="14.25" customHeight="1" x14ac:dyDescent="0.2">
      <c r="A26" s="167"/>
      <c r="B26" s="32" t="s">
        <v>42</v>
      </c>
    </row>
    <row r="27" spans="1:9" ht="25.5" x14ac:dyDescent="0.2">
      <c r="A27" s="167"/>
      <c r="B27" s="32" t="s">
        <v>120</v>
      </c>
    </row>
    <row r="28" spans="1:9" ht="12.75" x14ac:dyDescent="0.2">
      <c r="A28" s="167"/>
      <c r="B28" s="32" t="s">
        <v>43</v>
      </c>
    </row>
    <row r="29" spans="1:9" ht="12.75" x14ac:dyDescent="0.2">
      <c r="A29" s="167"/>
      <c r="B29" s="32" t="s">
        <v>44</v>
      </c>
    </row>
    <row r="30" spans="1:9" ht="12.75" x14ac:dyDescent="0.2">
      <c r="A30" s="167"/>
      <c r="B30" s="32" t="s">
        <v>45</v>
      </c>
    </row>
    <row r="31" spans="1:9" ht="12.75" x14ac:dyDescent="0.2">
      <c r="A31" s="167"/>
      <c r="B31" s="32" t="s">
        <v>46</v>
      </c>
    </row>
    <row r="32" spans="1:9" ht="12.75" x14ac:dyDescent="0.2">
      <c r="A32" s="167"/>
      <c r="B32" s="32" t="s">
        <v>47</v>
      </c>
    </row>
    <row r="33" spans="1:2" ht="14.25" customHeight="1" x14ac:dyDescent="0.2">
      <c r="A33" s="167"/>
      <c r="B33" s="32" t="s">
        <v>111</v>
      </c>
    </row>
    <row r="34" spans="1:2" ht="12.75" x14ac:dyDescent="0.2">
      <c r="A34" s="167"/>
      <c r="B34" s="32" t="s">
        <v>48</v>
      </c>
    </row>
    <row r="35" spans="1:2" ht="25.5" x14ac:dyDescent="0.2">
      <c r="A35" s="167"/>
      <c r="B35" s="32" t="s">
        <v>49</v>
      </c>
    </row>
    <row r="36" spans="1:2" ht="25.5" x14ac:dyDescent="0.2">
      <c r="A36" s="167" t="s">
        <v>0</v>
      </c>
      <c r="B36" s="32" t="s">
        <v>50</v>
      </c>
    </row>
    <row r="37" spans="1:2" ht="12.75" x14ac:dyDescent="0.2">
      <c r="A37" s="167"/>
      <c r="B37" s="32" t="s">
        <v>51</v>
      </c>
    </row>
    <row r="38" spans="1:2" ht="12.75" x14ac:dyDescent="0.2">
      <c r="A38" s="167"/>
      <c r="B38" s="32" t="s">
        <v>52</v>
      </c>
    </row>
    <row r="39" spans="1:2" ht="12.75" x14ac:dyDescent="0.2">
      <c r="A39" s="167"/>
      <c r="B39" s="32" t="s">
        <v>53</v>
      </c>
    </row>
    <row r="40" spans="1:2" ht="12.75" x14ac:dyDescent="0.2">
      <c r="A40" s="167"/>
      <c r="B40" s="32" t="s">
        <v>54</v>
      </c>
    </row>
    <row r="41" spans="1:2" ht="12.75" x14ac:dyDescent="0.2">
      <c r="A41" s="167"/>
      <c r="B41" s="32" t="s">
        <v>112</v>
      </c>
    </row>
    <row r="42" spans="1:2" ht="12.75" x14ac:dyDescent="0.2">
      <c r="A42" s="167"/>
      <c r="B42" s="32" t="s">
        <v>55</v>
      </c>
    </row>
    <row r="43" spans="1:2" ht="14.25" customHeight="1" x14ac:dyDescent="0.2">
      <c r="A43" s="167"/>
      <c r="B43" s="32" t="s">
        <v>121</v>
      </c>
    </row>
    <row r="44" spans="1:2" ht="12.75" x14ac:dyDescent="0.2">
      <c r="A44" s="167"/>
      <c r="B44" s="32" t="s">
        <v>56</v>
      </c>
    </row>
    <row r="45" spans="1:2" ht="12.75" x14ac:dyDescent="0.2">
      <c r="A45" s="167"/>
      <c r="B45" s="32" t="s">
        <v>127</v>
      </c>
    </row>
    <row r="46" spans="1:2" ht="12.75" x14ac:dyDescent="0.2">
      <c r="A46" s="167"/>
      <c r="B46" s="32" t="s">
        <v>57</v>
      </c>
    </row>
    <row r="47" spans="1:2" ht="12.75" x14ac:dyDescent="0.2">
      <c r="A47" s="167" t="s">
        <v>24</v>
      </c>
      <c r="B47" s="32" t="s">
        <v>58</v>
      </c>
    </row>
    <row r="48" spans="1:2" ht="12.75" x14ac:dyDescent="0.2">
      <c r="A48" s="167"/>
      <c r="B48" s="32" t="s">
        <v>113</v>
      </c>
    </row>
    <row r="49" spans="1:2" ht="12.75" x14ac:dyDescent="0.2">
      <c r="A49" s="167"/>
      <c r="B49" s="32" t="s">
        <v>59</v>
      </c>
    </row>
    <row r="50" spans="1:2" ht="12.75" x14ac:dyDescent="0.2">
      <c r="A50" s="167"/>
      <c r="B50" s="32" t="s">
        <v>61</v>
      </c>
    </row>
    <row r="51" spans="1:2" ht="12.75" x14ac:dyDescent="0.2">
      <c r="A51" s="167"/>
      <c r="B51" s="32" t="s">
        <v>62</v>
      </c>
    </row>
    <row r="52" spans="1:2" ht="12.75" x14ac:dyDescent="0.2">
      <c r="A52" s="167"/>
      <c r="B52" s="32" t="s">
        <v>63</v>
      </c>
    </row>
    <row r="53" spans="1:2" ht="12.75" x14ac:dyDescent="0.2">
      <c r="A53" s="167"/>
      <c r="B53" s="32" t="s">
        <v>114</v>
      </c>
    </row>
    <row r="54" spans="1:2" ht="12.75" x14ac:dyDescent="0.2">
      <c r="A54" s="167"/>
      <c r="B54" s="32" t="s">
        <v>123</v>
      </c>
    </row>
    <row r="55" spans="1:2" ht="12" customHeight="1" x14ac:dyDescent="0.2">
      <c r="A55" s="166" t="s">
        <v>25</v>
      </c>
      <c r="B55" s="32" t="s">
        <v>115</v>
      </c>
    </row>
    <row r="56" spans="1:2" ht="12" customHeight="1" x14ac:dyDescent="0.2">
      <c r="A56" s="166"/>
      <c r="B56" s="32" t="s">
        <v>64</v>
      </c>
    </row>
    <row r="57" spans="1:2" ht="12" customHeight="1" x14ac:dyDescent="0.2">
      <c r="A57" s="166"/>
      <c r="B57" s="32" t="s">
        <v>65</v>
      </c>
    </row>
    <row r="58" spans="1:2" ht="12" customHeight="1" x14ac:dyDescent="0.2">
      <c r="A58" s="166"/>
      <c r="B58" s="32" t="s">
        <v>66</v>
      </c>
    </row>
    <row r="59" spans="1:2" ht="12" customHeight="1" x14ac:dyDescent="0.2">
      <c r="A59" s="166"/>
      <c r="B59" s="32" t="s">
        <v>67</v>
      </c>
    </row>
    <row r="60" spans="1:2" ht="12" customHeight="1" x14ac:dyDescent="0.2">
      <c r="A60" s="166"/>
      <c r="B60" s="32" t="s">
        <v>68</v>
      </c>
    </row>
    <row r="61" spans="1:2" ht="12" customHeight="1" x14ac:dyDescent="0.2">
      <c r="A61" s="166"/>
      <c r="B61" s="32" t="s">
        <v>69</v>
      </c>
    </row>
    <row r="62" spans="1:2" ht="12" customHeight="1" x14ac:dyDescent="0.2">
      <c r="A62" s="166"/>
      <c r="B62" s="32" t="s">
        <v>70</v>
      </c>
    </row>
    <row r="63" spans="1:2" ht="12" customHeight="1" x14ac:dyDescent="0.2">
      <c r="A63" s="166"/>
      <c r="B63" s="32" t="s">
        <v>122</v>
      </c>
    </row>
    <row r="64" spans="1:2" ht="12" customHeight="1" x14ac:dyDescent="0.2">
      <c r="A64" s="166"/>
      <c r="B64" s="32" t="s">
        <v>71</v>
      </c>
    </row>
    <row r="65" spans="1:2" ht="12" customHeight="1" x14ac:dyDescent="0.2">
      <c r="A65" s="166"/>
      <c r="B65" s="32" t="s">
        <v>124</v>
      </c>
    </row>
    <row r="66" spans="1:2" ht="12" customHeight="1" x14ac:dyDescent="0.2">
      <c r="A66" s="166"/>
      <c r="B66" s="32" t="s">
        <v>125</v>
      </c>
    </row>
    <row r="67" spans="1:2" ht="12" customHeight="1" x14ac:dyDescent="0.2">
      <c r="A67" s="166"/>
      <c r="B67" s="32" t="s">
        <v>60</v>
      </c>
    </row>
    <row r="68" spans="1:2" ht="12.75" x14ac:dyDescent="0.2">
      <c r="A68" s="166"/>
      <c r="B68" s="32" t="s">
        <v>128</v>
      </c>
    </row>
    <row r="69" spans="1:2" ht="12.75" x14ac:dyDescent="0.2">
      <c r="A69" s="166"/>
      <c r="B69" s="32" t="s">
        <v>129</v>
      </c>
    </row>
    <row r="70" spans="1:2" ht="12.75" x14ac:dyDescent="0.2">
      <c r="A70" s="166"/>
      <c r="B70" s="32" t="s">
        <v>130</v>
      </c>
    </row>
    <row r="71" spans="1:2" ht="12.75" x14ac:dyDescent="0.2">
      <c r="A71" s="166"/>
      <c r="B71" s="32" t="s">
        <v>72</v>
      </c>
    </row>
    <row r="72" spans="1:2" ht="12.75" x14ac:dyDescent="0.2">
      <c r="A72" s="166"/>
      <c r="B72" s="32" t="s">
        <v>73</v>
      </c>
    </row>
    <row r="73" spans="1:2" ht="12.75" x14ac:dyDescent="0.2">
      <c r="A73" s="166"/>
      <c r="B73" s="32" t="s">
        <v>74</v>
      </c>
    </row>
    <row r="74" spans="1:2" ht="12.75" x14ac:dyDescent="0.2">
      <c r="A74" s="166"/>
      <c r="B74" s="32" t="s">
        <v>75</v>
      </c>
    </row>
    <row r="75" spans="1:2" ht="12.75" x14ac:dyDescent="0.2">
      <c r="A75" s="166"/>
      <c r="B75" s="32" t="s">
        <v>76</v>
      </c>
    </row>
    <row r="76" spans="1:2" ht="12" customHeight="1" x14ac:dyDescent="0.2">
      <c r="A76" s="166" t="s">
        <v>26</v>
      </c>
      <c r="B76" s="32" t="s">
        <v>77</v>
      </c>
    </row>
    <row r="77" spans="1:2" ht="12.75" x14ac:dyDescent="0.2">
      <c r="A77" s="166"/>
      <c r="B77" s="32" t="s">
        <v>78</v>
      </c>
    </row>
    <row r="78" spans="1:2" ht="12.75" x14ac:dyDescent="0.2">
      <c r="A78" s="166"/>
      <c r="B78" s="32" t="s">
        <v>79</v>
      </c>
    </row>
    <row r="79" spans="1:2" ht="12.75" x14ac:dyDescent="0.2">
      <c r="A79" s="166"/>
      <c r="B79" s="32" t="s">
        <v>80</v>
      </c>
    </row>
    <row r="80" spans="1:2" ht="12.75" x14ac:dyDescent="0.2">
      <c r="A80" s="166"/>
      <c r="B80" s="32" t="s">
        <v>81</v>
      </c>
    </row>
    <row r="81" spans="1:2" ht="12.75" x14ac:dyDescent="0.2">
      <c r="A81" s="166"/>
      <c r="B81" s="32" t="s">
        <v>82</v>
      </c>
    </row>
    <row r="82" spans="1:2" ht="12.75" x14ac:dyDescent="0.2">
      <c r="A82" s="166"/>
      <c r="B82" s="32" t="s">
        <v>83</v>
      </c>
    </row>
    <row r="83" spans="1:2" ht="12.75" x14ac:dyDescent="0.2">
      <c r="A83" s="166"/>
      <c r="B83" s="32" t="s">
        <v>84</v>
      </c>
    </row>
    <row r="84" spans="1:2" ht="12.75" x14ac:dyDescent="0.2">
      <c r="A84" s="166"/>
      <c r="B84" s="32" t="s">
        <v>85</v>
      </c>
    </row>
    <row r="85" spans="1:2" ht="12.75" x14ac:dyDescent="0.2">
      <c r="A85" s="167" t="s">
        <v>14</v>
      </c>
      <c r="B85" s="32" t="s">
        <v>86</v>
      </c>
    </row>
    <row r="86" spans="1:2" ht="12.75" customHeight="1" x14ac:dyDescent="0.2">
      <c r="A86" s="167"/>
      <c r="B86" s="32" t="s">
        <v>87</v>
      </c>
    </row>
    <row r="87" spans="1:2" ht="12.75" customHeight="1" x14ac:dyDescent="0.2">
      <c r="A87" s="167"/>
      <c r="B87" s="32" t="s">
        <v>88</v>
      </c>
    </row>
    <row r="88" spans="1:2" ht="12.75" customHeight="1" x14ac:dyDescent="0.2">
      <c r="A88" s="167"/>
      <c r="B88" s="32" t="s">
        <v>89</v>
      </c>
    </row>
    <row r="89" spans="1:2" ht="12.75" customHeight="1" x14ac:dyDescent="0.2">
      <c r="A89" s="167"/>
      <c r="B89" s="32" t="s">
        <v>90</v>
      </c>
    </row>
    <row r="90" spans="1:2" ht="12.75" customHeight="1" x14ac:dyDescent="0.2">
      <c r="A90" s="167"/>
      <c r="B90" s="32" t="s">
        <v>91</v>
      </c>
    </row>
    <row r="91" spans="1:2" ht="12.75" customHeight="1" x14ac:dyDescent="0.2">
      <c r="A91" s="167"/>
      <c r="B91" s="32" t="s">
        <v>92</v>
      </c>
    </row>
    <row r="92" spans="1:2" ht="12.75" x14ac:dyDescent="0.2">
      <c r="A92" s="167"/>
      <c r="B92" s="32" t="s">
        <v>93</v>
      </c>
    </row>
    <row r="93" spans="1:2" ht="12.75" x14ac:dyDescent="0.2">
      <c r="A93" s="167" t="s">
        <v>27</v>
      </c>
      <c r="B93" s="32" t="s">
        <v>117</v>
      </c>
    </row>
    <row r="94" spans="1:2" ht="12.75" x14ac:dyDescent="0.2">
      <c r="A94" s="167"/>
      <c r="B94" s="32" t="s">
        <v>108</v>
      </c>
    </row>
    <row r="95" spans="1:2" x14ac:dyDescent="0.2">
      <c r="A95" s="28"/>
    </row>
    <row r="96" spans="1:2" x14ac:dyDescent="0.2">
      <c r="A96" s="28"/>
    </row>
    <row r="97" spans="1:1" x14ac:dyDescent="0.2">
      <c r="A97" s="28"/>
    </row>
    <row r="98" spans="1:1" x14ac:dyDescent="0.2">
      <c r="A98" s="28"/>
    </row>
    <row r="99" spans="1:1" x14ac:dyDescent="0.2">
      <c r="A99" s="28"/>
    </row>
    <row r="100" spans="1:1" x14ac:dyDescent="0.2">
      <c r="A100" s="28"/>
    </row>
    <row r="101" spans="1:1" x14ac:dyDescent="0.2">
      <c r="A101" s="28"/>
    </row>
    <row r="102" spans="1:1" x14ac:dyDescent="0.2">
      <c r="A102" s="28"/>
    </row>
    <row r="103" spans="1:1" x14ac:dyDescent="0.2">
      <c r="A103" s="28"/>
    </row>
    <row r="104" spans="1:1" x14ac:dyDescent="0.2">
      <c r="A104" s="28"/>
    </row>
    <row r="105" spans="1:1" x14ac:dyDescent="0.2">
      <c r="A105" s="28"/>
    </row>
    <row r="106" spans="1:1" x14ac:dyDescent="0.2">
      <c r="A106" s="28"/>
    </row>
    <row r="107" spans="1:1" x14ac:dyDescent="0.2">
      <c r="A107" s="28"/>
    </row>
    <row r="108" spans="1:1" x14ac:dyDescent="0.2">
      <c r="A108" s="28"/>
    </row>
    <row r="109" spans="1:1" x14ac:dyDescent="0.2">
      <c r="A109" s="28"/>
    </row>
    <row r="110" spans="1:1" x14ac:dyDescent="0.2">
      <c r="A110" s="28"/>
    </row>
    <row r="111" spans="1:1" x14ac:dyDescent="0.2">
      <c r="A111" s="28"/>
    </row>
    <row r="112" spans="1:1" x14ac:dyDescent="0.2">
      <c r="A112" s="28"/>
    </row>
    <row r="113" spans="1:1" x14ac:dyDescent="0.2">
      <c r="A113" s="28"/>
    </row>
    <row r="114" spans="1:1" x14ac:dyDescent="0.2">
      <c r="A114" s="28"/>
    </row>
    <row r="115" spans="1:1" x14ac:dyDescent="0.2">
      <c r="A115" s="28"/>
    </row>
    <row r="116" spans="1:1" x14ac:dyDescent="0.2">
      <c r="A116" s="28"/>
    </row>
    <row r="117" spans="1:1" x14ac:dyDescent="0.2">
      <c r="A117" s="28"/>
    </row>
    <row r="118" spans="1:1" x14ac:dyDescent="0.2">
      <c r="A118" s="28"/>
    </row>
    <row r="119" spans="1:1" x14ac:dyDescent="0.2">
      <c r="A119" s="28"/>
    </row>
    <row r="120" spans="1:1" x14ac:dyDescent="0.2">
      <c r="A120" s="28"/>
    </row>
    <row r="121" spans="1:1" x14ac:dyDescent="0.2">
      <c r="A121" s="28"/>
    </row>
    <row r="122" spans="1:1" x14ac:dyDescent="0.2">
      <c r="A122" s="28"/>
    </row>
    <row r="123" spans="1:1" x14ac:dyDescent="0.2">
      <c r="A123" s="28"/>
    </row>
    <row r="124" spans="1:1" x14ac:dyDescent="0.2">
      <c r="A124" s="28"/>
    </row>
    <row r="125" spans="1:1" x14ac:dyDescent="0.2">
      <c r="A125" s="28"/>
    </row>
    <row r="126" spans="1:1" x14ac:dyDescent="0.2">
      <c r="A126" s="28"/>
    </row>
    <row r="127" spans="1:1" x14ac:dyDescent="0.2">
      <c r="A127" s="28"/>
    </row>
    <row r="128" spans="1:1" x14ac:dyDescent="0.2">
      <c r="A128" s="28"/>
    </row>
    <row r="129" spans="1:1" x14ac:dyDescent="0.2">
      <c r="A129" s="28"/>
    </row>
    <row r="130" spans="1:1" x14ac:dyDescent="0.2">
      <c r="A130" s="28"/>
    </row>
    <row r="131" spans="1:1" x14ac:dyDescent="0.2">
      <c r="A131" s="28"/>
    </row>
    <row r="132" spans="1:1" x14ac:dyDescent="0.2">
      <c r="A132" s="28"/>
    </row>
    <row r="133" spans="1:1" x14ac:dyDescent="0.2">
      <c r="A133" s="28"/>
    </row>
    <row r="134" spans="1:1" x14ac:dyDescent="0.2">
      <c r="A134" s="28"/>
    </row>
    <row r="135" spans="1:1" x14ac:dyDescent="0.2">
      <c r="A135" s="28"/>
    </row>
    <row r="136" spans="1:1" x14ac:dyDescent="0.2">
      <c r="A136" s="28"/>
    </row>
    <row r="137" spans="1:1" x14ac:dyDescent="0.2">
      <c r="A137" s="28"/>
    </row>
    <row r="138" spans="1:1" x14ac:dyDescent="0.2">
      <c r="A138" s="28"/>
    </row>
    <row r="139" spans="1:1" x14ac:dyDescent="0.2">
      <c r="A139" s="28"/>
    </row>
    <row r="140" spans="1:1" x14ac:dyDescent="0.2">
      <c r="A140" s="28"/>
    </row>
    <row r="141" spans="1:1" x14ac:dyDescent="0.2">
      <c r="A141" s="28"/>
    </row>
    <row r="142" spans="1:1" x14ac:dyDescent="0.2">
      <c r="A142" s="28"/>
    </row>
    <row r="143" spans="1:1" x14ac:dyDescent="0.2">
      <c r="A143" s="28"/>
    </row>
    <row r="144" spans="1:1" x14ac:dyDescent="0.2">
      <c r="A144" s="28"/>
    </row>
    <row r="145" spans="1:1" x14ac:dyDescent="0.2">
      <c r="A145" s="28"/>
    </row>
    <row r="146" spans="1:1" x14ac:dyDescent="0.2">
      <c r="A146" s="28"/>
    </row>
    <row r="147" spans="1:1" x14ac:dyDescent="0.2">
      <c r="A147" s="28"/>
    </row>
    <row r="148" spans="1:1" x14ac:dyDescent="0.2">
      <c r="A148" s="28"/>
    </row>
    <row r="149" spans="1:1" x14ac:dyDescent="0.2">
      <c r="A149" s="28"/>
    </row>
    <row r="150" spans="1:1" x14ac:dyDescent="0.2">
      <c r="A150" s="28"/>
    </row>
    <row r="151" spans="1:1" x14ac:dyDescent="0.2">
      <c r="A151" s="28"/>
    </row>
    <row r="152" spans="1:1" x14ac:dyDescent="0.2">
      <c r="A152" s="28"/>
    </row>
    <row r="153" spans="1:1" x14ac:dyDescent="0.2">
      <c r="A153" s="28"/>
    </row>
    <row r="154" spans="1:1" x14ac:dyDescent="0.2">
      <c r="A154" s="28"/>
    </row>
    <row r="155" spans="1:1" x14ac:dyDescent="0.2">
      <c r="A155" s="28"/>
    </row>
    <row r="156" spans="1:1" x14ac:dyDescent="0.2">
      <c r="A156" s="28"/>
    </row>
  </sheetData>
  <mergeCells count="10">
    <mergeCell ref="A55:A75"/>
    <mergeCell ref="A76:A84"/>
    <mergeCell ref="A85:A92"/>
    <mergeCell ref="A93:A94"/>
    <mergeCell ref="A5:B6"/>
    <mergeCell ref="A9:A18"/>
    <mergeCell ref="A19:A24"/>
    <mergeCell ref="A25:A35"/>
    <mergeCell ref="A36:A46"/>
    <mergeCell ref="A47:A54"/>
  </mergeCells>
  <pageMargins left="0.78740157480314965" right="0.78740157480314965" top="0.98425196850393704" bottom="0.98425196850393704" header="0.51181102362204722" footer="0.51181102362204722"/>
  <pageSetup scale="85" orientation="portrait" r:id="rId1"/>
  <headerFooter alignWithMargins="0">
    <oddFooter>&amp;L&amp;"Calibri,Negrito"&amp;8&amp;F&amp;R&amp;"Calibri,Negrito"&amp;8Página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15"/>
  <sheetViews>
    <sheetView workbookViewId="0">
      <selection activeCell="C36" sqref="C36"/>
    </sheetView>
  </sheetViews>
  <sheetFormatPr baseColWidth="10" defaultRowHeight="12.75" x14ac:dyDescent="0.2"/>
  <cols>
    <col min="1" max="1" width="15.5703125" customWidth="1"/>
    <col min="2" max="2" width="76.42578125" customWidth="1"/>
  </cols>
  <sheetData>
    <row r="1" spans="1:2" ht="33.75" customHeight="1" x14ac:dyDescent="0.2">
      <c r="A1" s="64" t="s">
        <v>186</v>
      </c>
      <c r="B1" s="63" t="s">
        <v>144</v>
      </c>
    </row>
    <row r="2" spans="1:2" ht="56.25" customHeight="1" x14ac:dyDescent="0.2">
      <c r="A2" s="36" t="s">
        <v>106</v>
      </c>
      <c r="B2" s="39" t="s">
        <v>140</v>
      </c>
    </row>
    <row r="3" spans="1:2" ht="42.75" customHeight="1" x14ac:dyDescent="0.2">
      <c r="A3" s="36" t="s">
        <v>4</v>
      </c>
      <c r="B3" s="39" t="s">
        <v>143</v>
      </c>
    </row>
    <row r="4" spans="1:2" ht="39" customHeight="1" x14ac:dyDescent="0.2">
      <c r="A4" s="36" t="s">
        <v>7</v>
      </c>
      <c r="B4" s="39" t="s">
        <v>142</v>
      </c>
    </row>
    <row r="5" spans="1:2" ht="38.25" x14ac:dyDescent="0.2">
      <c r="A5" s="36" t="s">
        <v>5</v>
      </c>
      <c r="B5" s="40" t="s">
        <v>135</v>
      </c>
    </row>
    <row r="6" spans="1:2" ht="23.25" customHeight="1" x14ac:dyDescent="0.2">
      <c r="A6" s="36" t="s">
        <v>6</v>
      </c>
      <c r="B6" s="39" t="s">
        <v>141</v>
      </c>
    </row>
    <row r="9" spans="1:2" ht="25.5" x14ac:dyDescent="0.2">
      <c r="A9" s="64" t="s">
        <v>185</v>
      </c>
      <c r="B9" s="63" t="s">
        <v>144</v>
      </c>
    </row>
    <row r="10" spans="1:2" ht="33.75" x14ac:dyDescent="0.2">
      <c r="A10" s="38" t="s">
        <v>174</v>
      </c>
      <c r="B10" s="65" t="s">
        <v>175</v>
      </c>
    </row>
    <row r="11" spans="1:2" ht="56.25" x14ac:dyDescent="0.2">
      <c r="A11" s="38" t="s">
        <v>176</v>
      </c>
      <c r="B11" s="65" t="s">
        <v>177</v>
      </c>
    </row>
    <row r="12" spans="1:2" ht="67.5" x14ac:dyDescent="0.2">
      <c r="A12" s="38" t="s">
        <v>178</v>
      </c>
      <c r="B12" s="65" t="s">
        <v>179</v>
      </c>
    </row>
    <row r="13" spans="1:2" ht="45" x14ac:dyDescent="0.2">
      <c r="A13" s="38" t="s">
        <v>181</v>
      </c>
      <c r="B13" s="65" t="s">
        <v>180</v>
      </c>
    </row>
    <row r="14" spans="1:2" ht="67.5" x14ac:dyDescent="0.2">
      <c r="A14" s="38" t="s">
        <v>182</v>
      </c>
      <c r="B14" s="65" t="s">
        <v>183</v>
      </c>
    </row>
    <row r="15" spans="1:2" ht="33.75" x14ac:dyDescent="0.2">
      <c r="A15" s="38" t="s">
        <v>106</v>
      </c>
      <c r="B15" s="65" t="s">
        <v>184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25"/>
  <sheetViews>
    <sheetView zoomScale="65" zoomScaleNormal="65" workbookViewId="0">
      <selection activeCell="D11" sqref="D11"/>
    </sheetView>
  </sheetViews>
  <sheetFormatPr baseColWidth="10" defaultRowHeight="12.75" x14ac:dyDescent="0.2"/>
  <cols>
    <col min="1" max="1" width="29" customWidth="1"/>
    <col min="2" max="2" width="2.7109375" customWidth="1"/>
    <col min="3" max="3" width="27.85546875" customWidth="1"/>
    <col min="4" max="4" width="2.5703125" customWidth="1"/>
    <col min="5" max="5" width="22.28515625" customWidth="1"/>
    <col min="6" max="6" width="2.42578125" customWidth="1"/>
    <col min="7" max="7" width="20.5703125" customWidth="1"/>
    <col min="8" max="8" width="3.28515625" customWidth="1"/>
    <col min="9" max="10" width="29.140625" customWidth="1"/>
    <col min="11" max="11" width="114.140625" customWidth="1"/>
    <col min="13" max="13" width="37.140625" customWidth="1"/>
    <col min="15" max="15" width="27.42578125" bestFit="1" customWidth="1"/>
  </cols>
  <sheetData>
    <row r="1" spans="1:15" ht="54.75" customHeight="1" thickBot="1" x14ac:dyDescent="0.25">
      <c r="A1" s="47" t="s">
        <v>156</v>
      </c>
      <c r="C1" s="45" t="s">
        <v>157</v>
      </c>
      <c r="D1" s="51"/>
      <c r="E1" s="46" t="s">
        <v>158</v>
      </c>
      <c r="F1" s="52"/>
      <c r="G1" s="54" t="s">
        <v>145</v>
      </c>
      <c r="I1" s="55" t="s">
        <v>173</v>
      </c>
      <c r="J1" s="55" t="s">
        <v>240</v>
      </c>
      <c r="K1" s="55" t="s">
        <v>169</v>
      </c>
      <c r="M1" t="str">
        <f>CONCATENATE(C2, " - ",E2)</f>
        <v>Escasa - Muy Bajo</v>
      </c>
      <c r="O1" t="str">
        <f>G4</f>
        <v>Muy Poco Aprovechable</v>
      </c>
    </row>
    <row r="2" spans="1:15" ht="52.5" customHeight="1" thickBot="1" x14ac:dyDescent="0.25">
      <c r="A2" s="41" t="s">
        <v>146</v>
      </c>
      <c r="C2" s="48" t="s">
        <v>159</v>
      </c>
      <c r="D2" s="51"/>
      <c r="E2" s="49" t="s">
        <v>160</v>
      </c>
      <c r="F2" s="52"/>
      <c r="G2" s="41" t="s">
        <v>168</v>
      </c>
      <c r="I2" s="59" t="s">
        <v>168</v>
      </c>
      <c r="J2" s="59" t="s">
        <v>237</v>
      </c>
      <c r="K2" s="56" t="s">
        <v>170</v>
      </c>
      <c r="M2" t="str">
        <f>CONCATENATE(C2," - ",E3)</f>
        <v>Escasa - Bajo</v>
      </c>
      <c r="O2" t="str">
        <f>G4</f>
        <v>Muy Poco Aprovechable</v>
      </c>
    </row>
    <row r="3" spans="1:15" ht="66.75" customHeight="1" thickBot="1" x14ac:dyDescent="0.25">
      <c r="A3" s="43" t="s">
        <v>148</v>
      </c>
      <c r="C3" s="48" t="s">
        <v>161</v>
      </c>
      <c r="D3" s="51"/>
      <c r="E3" s="49" t="s">
        <v>20</v>
      </c>
      <c r="F3" s="52"/>
      <c r="G3" s="53" t="s">
        <v>167</v>
      </c>
      <c r="I3" s="60" t="s">
        <v>167</v>
      </c>
      <c r="J3" s="60" t="s">
        <v>238</v>
      </c>
      <c r="K3" s="57" t="s">
        <v>171</v>
      </c>
      <c r="M3" t="str">
        <f>CONCATENATE(C2," - ",E4)</f>
        <v>Escasa - Medio</v>
      </c>
      <c r="O3" t="str">
        <f>G4</f>
        <v>Muy Poco Aprovechable</v>
      </c>
    </row>
    <row r="4" spans="1:15" ht="59.25" customHeight="1" thickBot="1" x14ac:dyDescent="0.25">
      <c r="A4" s="43" t="s">
        <v>150</v>
      </c>
      <c r="C4" s="48" t="s">
        <v>162</v>
      </c>
      <c r="D4" s="51"/>
      <c r="E4" s="49" t="s">
        <v>107</v>
      </c>
      <c r="F4" s="52"/>
      <c r="G4" s="41" t="s">
        <v>166</v>
      </c>
      <c r="I4" s="61" t="s">
        <v>166</v>
      </c>
      <c r="J4" s="61" t="s">
        <v>239</v>
      </c>
      <c r="K4" s="58" t="s">
        <v>172</v>
      </c>
      <c r="M4" t="str">
        <f>CONCATENATE(C2," - ",E5)</f>
        <v>Escasa - Alto</v>
      </c>
      <c r="O4" t="str">
        <f>G3</f>
        <v>Aprovechamiento Valorable</v>
      </c>
    </row>
    <row r="5" spans="1:15" ht="27.75" customHeight="1" thickBot="1" x14ac:dyDescent="0.25">
      <c r="A5" s="43" t="s">
        <v>152</v>
      </c>
      <c r="C5" s="48" t="s">
        <v>163</v>
      </c>
      <c r="D5" s="51"/>
      <c r="E5" s="50" t="s">
        <v>8</v>
      </c>
      <c r="F5" s="52"/>
      <c r="G5" s="52"/>
      <c r="M5" t="str">
        <f>CONCATENATE(C2," - ",E6)</f>
        <v>Escasa - Muy Alto</v>
      </c>
      <c r="O5" t="str">
        <f>G3</f>
        <v>Aprovechamiento Valorable</v>
      </c>
    </row>
    <row r="6" spans="1:15" ht="36.75" customHeight="1" thickBot="1" x14ac:dyDescent="0.25">
      <c r="A6" s="43" t="s">
        <v>154</v>
      </c>
      <c r="C6" s="48" t="s">
        <v>164</v>
      </c>
      <c r="D6" s="51"/>
      <c r="E6" s="50" t="s">
        <v>165</v>
      </c>
      <c r="F6" s="52"/>
      <c r="G6" s="52"/>
      <c r="I6" s="62"/>
      <c r="J6" s="62"/>
      <c r="K6" s="62"/>
      <c r="M6" t="str">
        <f>CONCATENATE(C3," - ",E2)</f>
        <v>Limitada - Muy Bajo</v>
      </c>
      <c r="O6" t="str">
        <f>G4</f>
        <v>Muy Poco Aprovechable</v>
      </c>
    </row>
    <row r="7" spans="1:15" ht="24.75" customHeight="1" thickBot="1" x14ac:dyDescent="0.25">
      <c r="A7" s="42" t="s">
        <v>147</v>
      </c>
      <c r="I7" s="62"/>
      <c r="J7" s="62"/>
      <c r="K7" s="62"/>
      <c r="M7" t="str">
        <f>CONCATENATE(C3," - ",E3)</f>
        <v>Limitada - Bajo</v>
      </c>
      <c r="O7" t="str">
        <f>G4</f>
        <v>Muy Poco Aprovechable</v>
      </c>
    </row>
    <row r="8" spans="1:15" ht="28.5" customHeight="1" thickBot="1" x14ac:dyDescent="0.25">
      <c r="A8" s="44" t="s">
        <v>149</v>
      </c>
      <c r="I8" s="62"/>
      <c r="J8" s="62"/>
      <c r="K8" s="62"/>
      <c r="M8" t="str">
        <f>CONCATENATE(C3," - ",E4)</f>
        <v>Limitada - Medio</v>
      </c>
      <c r="O8" t="str">
        <f>G3</f>
        <v>Aprovechamiento Valorable</v>
      </c>
    </row>
    <row r="9" spans="1:15" ht="24" customHeight="1" thickBot="1" x14ac:dyDescent="0.25">
      <c r="A9" s="44" t="s">
        <v>151</v>
      </c>
      <c r="I9" s="62"/>
      <c r="J9" s="62"/>
      <c r="K9" s="62"/>
      <c r="M9" t="str">
        <f>CONCATENATE(C3," - ",E5)</f>
        <v>Limitada - Alto</v>
      </c>
      <c r="O9" t="str">
        <f>G3</f>
        <v>Aprovechamiento Valorable</v>
      </c>
    </row>
    <row r="10" spans="1:15" ht="21.75" customHeight="1" thickBot="1" x14ac:dyDescent="0.25">
      <c r="A10" s="44" t="s">
        <v>153</v>
      </c>
      <c r="I10" s="62"/>
      <c r="J10" s="62"/>
      <c r="K10" s="62"/>
      <c r="M10" t="str">
        <f>CONCATENATE(C3," - ",E6)</f>
        <v>Limitada - Muy Alto</v>
      </c>
      <c r="O10" t="str">
        <f>G3</f>
        <v>Aprovechamiento Valorable</v>
      </c>
    </row>
    <row r="11" spans="1:15" ht="32.25" customHeight="1" thickBot="1" x14ac:dyDescent="0.25">
      <c r="A11" s="44" t="s">
        <v>155</v>
      </c>
      <c r="I11" s="62"/>
      <c r="J11" s="62"/>
      <c r="K11" s="62"/>
      <c r="M11" t="str">
        <f>CONCATENATE(C4," - ",E2)</f>
        <v>Dificultosa - Muy Bajo</v>
      </c>
      <c r="O11" t="str">
        <f>G4</f>
        <v>Muy Poco Aprovechable</v>
      </c>
    </row>
    <row r="12" spans="1:15" ht="18.75" customHeight="1" x14ac:dyDescent="0.2">
      <c r="I12" s="62"/>
      <c r="J12" s="62"/>
      <c r="K12" s="62"/>
      <c r="M12" t="str">
        <f>CONCATENATE(C4," - ",E3)</f>
        <v>Dificultosa - Bajo</v>
      </c>
      <c r="O12" t="str">
        <f>G3</f>
        <v>Aprovechamiento Valorable</v>
      </c>
    </row>
    <row r="13" spans="1:15" ht="21" customHeight="1" x14ac:dyDescent="0.2">
      <c r="I13" s="62"/>
      <c r="J13" s="62"/>
      <c r="K13" s="62"/>
      <c r="M13" t="str">
        <f>CONCATENATE(C4," - ",E4)</f>
        <v>Dificultosa - Medio</v>
      </c>
      <c r="O13" t="str">
        <f>G3</f>
        <v>Aprovechamiento Valorable</v>
      </c>
    </row>
    <row r="14" spans="1:15" ht="21" customHeight="1" x14ac:dyDescent="0.2">
      <c r="I14" s="62"/>
      <c r="J14" s="62"/>
      <c r="K14" s="62"/>
      <c r="M14" t="str">
        <f>CONCATENATE(C4," - ",E5)</f>
        <v>Dificultosa - Alto</v>
      </c>
      <c r="O14" t="str">
        <f>G3</f>
        <v>Aprovechamiento Valorable</v>
      </c>
    </row>
    <row r="15" spans="1:15" ht="21" customHeight="1" x14ac:dyDescent="0.2">
      <c r="I15" s="62"/>
      <c r="J15" s="62"/>
      <c r="K15" s="62"/>
      <c r="M15" t="str">
        <f>CONCATENATE(C4," - ",E6)</f>
        <v>Dificultosa - Muy Alto</v>
      </c>
      <c r="O15" t="str">
        <f>G2</f>
        <v>Altamente Aprovechable</v>
      </c>
    </row>
    <row r="16" spans="1:15" ht="20.25" customHeight="1" x14ac:dyDescent="0.2">
      <c r="I16" s="62"/>
      <c r="J16" s="62"/>
      <c r="K16" s="62"/>
      <c r="M16" t="str">
        <f>CONCATENATE(C5," - ",E2)</f>
        <v>Capaz - Muy Bajo</v>
      </c>
      <c r="O16" t="str">
        <f>G3</f>
        <v>Aprovechamiento Valorable</v>
      </c>
    </row>
    <row r="17" spans="9:15" ht="19.5" customHeight="1" x14ac:dyDescent="0.2">
      <c r="I17" s="62"/>
      <c r="J17" s="62"/>
      <c r="K17" s="62"/>
      <c r="M17" t="str">
        <f>CONCATENATE(C5," - ",E3)</f>
        <v>Capaz - Bajo</v>
      </c>
      <c r="O17" t="str">
        <f>G3</f>
        <v>Aprovechamiento Valorable</v>
      </c>
    </row>
    <row r="18" spans="9:15" x14ac:dyDescent="0.2">
      <c r="I18" s="62"/>
      <c r="J18" s="62"/>
      <c r="K18" s="62"/>
      <c r="M18" t="str">
        <f>CONCATENATE(C5," - ",E4)</f>
        <v>Capaz - Medio</v>
      </c>
      <c r="O18" t="str">
        <f>G3</f>
        <v>Aprovechamiento Valorable</v>
      </c>
    </row>
    <row r="19" spans="9:15" ht="20.25" customHeight="1" x14ac:dyDescent="0.2">
      <c r="I19" s="62"/>
      <c r="J19" s="62"/>
      <c r="K19" s="62"/>
      <c r="M19" t="str">
        <f>CONCATENATE(C5," - ",E5)</f>
        <v>Capaz - Alto</v>
      </c>
      <c r="O19" t="str">
        <f>G2</f>
        <v>Altamente Aprovechable</v>
      </c>
    </row>
    <row r="20" spans="9:15" ht="19.5" customHeight="1" x14ac:dyDescent="0.2">
      <c r="I20" s="62"/>
      <c r="J20" s="62"/>
      <c r="K20" s="62"/>
      <c r="M20" t="str">
        <f>CONCATENATE(C5," - ",E6)</f>
        <v>Capaz - Muy Alto</v>
      </c>
      <c r="O20" t="str">
        <f>G2</f>
        <v>Altamente Aprovechable</v>
      </c>
    </row>
    <row r="21" spans="9:15" ht="28.5" customHeight="1" x14ac:dyDescent="0.2">
      <c r="I21" s="62"/>
      <c r="J21" s="62"/>
      <c r="K21" s="62"/>
      <c r="M21" t="str">
        <f>CONCATENATE(C6," - ",E2)</f>
        <v>Muy Capaz - Muy Bajo</v>
      </c>
      <c r="O21" t="str">
        <f>G3</f>
        <v>Aprovechamiento Valorable</v>
      </c>
    </row>
    <row r="22" spans="9:15" x14ac:dyDescent="0.2">
      <c r="M22" t="str">
        <f>CONCATENATE(C6," - ",E3)</f>
        <v>Muy Capaz - Bajo</v>
      </c>
      <c r="O22" t="str">
        <f>G3</f>
        <v>Aprovechamiento Valorable</v>
      </c>
    </row>
    <row r="23" spans="9:15" x14ac:dyDescent="0.2">
      <c r="M23" t="str">
        <f>CONCATENATE(C6," - ",E4)</f>
        <v>Muy Capaz - Medio</v>
      </c>
      <c r="O23" t="str">
        <f>G2</f>
        <v>Altamente Aprovechable</v>
      </c>
    </row>
    <row r="24" spans="9:15" x14ac:dyDescent="0.2">
      <c r="M24" t="str">
        <f>CONCATENATE(C6," - ",E5)</f>
        <v>Muy Capaz - Alto</v>
      </c>
      <c r="O24" t="str">
        <f>G2</f>
        <v>Altamente Aprovechable</v>
      </c>
    </row>
    <row r="25" spans="9:15" x14ac:dyDescent="0.2">
      <c r="M25" t="str">
        <f>CONCATENATE(C6," - ",E6)</f>
        <v>Muy Capaz - Muy Alto</v>
      </c>
      <c r="O25" t="str">
        <f>G2</f>
        <v>Altamente Aprovechable</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D9"/>
  <sheetViews>
    <sheetView workbookViewId="0">
      <selection activeCell="C36" sqref="C36"/>
    </sheetView>
  </sheetViews>
  <sheetFormatPr baseColWidth="10" defaultRowHeight="12.75" x14ac:dyDescent="0.2"/>
  <cols>
    <col min="1" max="1" width="18.85546875" customWidth="1"/>
    <col min="2" max="2" width="83.85546875" customWidth="1"/>
    <col min="3" max="3" width="8" customWidth="1"/>
    <col min="4" max="4" width="23.42578125" customWidth="1"/>
  </cols>
  <sheetData>
    <row r="3" spans="1:4" ht="28.5" customHeight="1" x14ac:dyDescent="0.2">
      <c r="A3" s="64" t="s">
        <v>185</v>
      </c>
      <c r="B3" s="63" t="s">
        <v>144</v>
      </c>
      <c r="D3" s="64" t="s">
        <v>187</v>
      </c>
    </row>
    <row r="4" spans="1:4" ht="35.25" customHeight="1" x14ac:dyDescent="0.2">
      <c r="A4" s="38" t="s">
        <v>174</v>
      </c>
      <c r="B4" s="65" t="s">
        <v>175</v>
      </c>
      <c r="D4" s="38" t="s">
        <v>188</v>
      </c>
    </row>
    <row r="5" spans="1:4" ht="53.25" customHeight="1" x14ac:dyDescent="0.2">
      <c r="A5" s="38" t="s">
        <v>176</v>
      </c>
      <c r="B5" s="65" t="s">
        <v>177</v>
      </c>
      <c r="D5" s="38" t="s">
        <v>189</v>
      </c>
    </row>
    <row r="6" spans="1:4" ht="45" customHeight="1" x14ac:dyDescent="0.2">
      <c r="A6" s="38" t="s">
        <v>178</v>
      </c>
      <c r="B6" s="65" t="s">
        <v>179</v>
      </c>
      <c r="D6" s="38" t="s">
        <v>190</v>
      </c>
    </row>
    <row r="7" spans="1:4" ht="42.75" customHeight="1" x14ac:dyDescent="0.2">
      <c r="A7" s="38" t="s">
        <v>181</v>
      </c>
      <c r="B7" s="65" t="s">
        <v>180</v>
      </c>
      <c r="D7" s="38" t="s">
        <v>191</v>
      </c>
    </row>
    <row r="8" spans="1:4" ht="66.75" customHeight="1" x14ac:dyDescent="0.2">
      <c r="A8" s="38" t="s">
        <v>182</v>
      </c>
      <c r="B8" s="65" t="s">
        <v>183</v>
      </c>
      <c r="D8" s="38" t="s">
        <v>193</v>
      </c>
    </row>
    <row r="9" spans="1:4" ht="39" customHeight="1" x14ac:dyDescent="0.2">
      <c r="A9" s="38" t="s">
        <v>106</v>
      </c>
      <c r="B9" s="65" t="s">
        <v>184</v>
      </c>
      <c r="D9" s="38" t="s">
        <v>192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25"/>
  <sheetViews>
    <sheetView workbookViewId="0">
      <selection activeCell="E22" sqref="E22"/>
    </sheetView>
  </sheetViews>
  <sheetFormatPr baseColWidth="10" defaultRowHeight="12.75" x14ac:dyDescent="0.2"/>
  <cols>
    <col min="1" max="1" width="25.28515625" bestFit="1" customWidth="1"/>
    <col min="2" max="2" width="24.7109375" bestFit="1" customWidth="1"/>
  </cols>
  <sheetData>
    <row r="1" spans="1:2" x14ac:dyDescent="0.2">
      <c r="A1" t="s">
        <v>194</v>
      </c>
      <c r="B1" s="68" t="s">
        <v>166</v>
      </c>
    </row>
    <row r="2" spans="1:2" x14ac:dyDescent="0.2">
      <c r="A2" t="s">
        <v>195</v>
      </c>
      <c r="B2" t="s">
        <v>166</v>
      </c>
    </row>
    <row r="3" spans="1:2" x14ac:dyDescent="0.2">
      <c r="A3" t="s">
        <v>196</v>
      </c>
      <c r="B3" t="s">
        <v>166</v>
      </c>
    </row>
    <row r="4" spans="1:2" x14ac:dyDescent="0.2">
      <c r="A4" t="s">
        <v>197</v>
      </c>
      <c r="B4" t="s">
        <v>167</v>
      </c>
    </row>
    <row r="5" spans="1:2" x14ac:dyDescent="0.2">
      <c r="A5" t="s">
        <v>198</v>
      </c>
      <c r="B5" t="s">
        <v>167</v>
      </c>
    </row>
    <row r="6" spans="1:2" x14ac:dyDescent="0.2">
      <c r="A6" t="s">
        <v>199</v>
      </c>
      <c r="B6" t="s">
        <v>166</v>
      </c>
    </row>
    <row r="7" spans="1:2" x14ac:dyDescent="0.2">
      <c r="A7" t="s">
        <v>200</v>
      </c>
      <c r="B7" t="s">
        <v>166</v>
      </c>
    </row>
    <row r="8" spans="1:2" x14ac:dyDescent="0.2">
      <c r="A8" t="s">
        <v>201</v>
      </c>
      <c r="B8" t="s">
        <v>167</v>
      </c>
    </row>
    <row r="9" spans="1:2" x14ac:dyDescent="0.2">
      <c r="A9" t="s">
        <v>202</v>
      </c>
      <c r="B9" t="s">
        <v>167</v>
      </c>
    </row>
    <row r="10" spans="1:2" x14ac:dyDescent="0.2">
      <c r="A10" t="s">
        <v>203</v>
      </c>
      <c r="B10" t="s">
        <v>167</v>
      </c>
    </row>
    <row r="11" spans="1:2" x14ac:dyDescent="0.2">
      <c r="A11" t="s">
        <v>204</v>
      </c>
      <c r="B11" t="s">
        <v>166</v>
      </c>
    </row>
    <row r="12" spans="1:2" x14ac:dyDescent="0.2">
      <c r="A12" t="s">
        <v>205</v>
      </c>
      <c r="B12" s="67" t="s">
        <v>167</v>
      </c>
    </row>
    <row r="13" spans="1:2" x14ac:dyDescent="0.2">
      <c r="A13" t="s">
        <v>206</v>
      </c>
      <c r="B13" t="s">
        <v>167</v>
      </c>
    </row>
    <row r="14" spans="1:2" x14ac:dyDescent="0.2">
      <c r="A14" t="s">
        <v>207</v>
      </c>
      <c r="B14" t="s">
        <v>167</v>
      </c>
    </row>
    <row r="15" spans="1:2" x14ac:dyDescent="0.2">
      <c r="A15" t="s">
        <v>208</v>
      </c>
      <c r="B15" t="s">
        <v>168</v>
      </c>
    </row>
    <row r="16" spans="1:2" x14ac:dyDescent="0.2">
      <c r="A16" t="s">
        <v>209</v>
      </c>
      <c r="B16" t="s">
        <v>167</v>
      </c>
    </row>
    <row r="17" spans="1:2" x14ac:dyDescent="0.2">
      <c r="A17" t="s">
        <v>210</v>
      </c>
      <c r="B17" t="s">
        <v>167</v>
      </c>
    </row>
    <row r="18" spans="1:2" x14ac:dyDescent="0.2">
      <c r="A18" t="s">
        <v>211</v>
      </c>
      <c r="B18" t="s">
        <v>167</v>
      </c>
    </row>
    <row r="19" spans="1:2" x14ac:dyDescent="0.2">
      <c r="A19" t="s">
        <v>212</v>
      </c>
      <c r="B19" t="s">
        <v>168</v>
      </c>
    </row>
    <row r="20" spans="1:2" x14ac:dyDescent="0.2">
      <c r="A20" t="s">
        <v>213</v>
      </c>
      <c r="B20" t="s">
        <v>168</v>
      </c>
    </row>
    <row r="21" spans="1:2" x14ac:dyDescent="0.2">
      <c r="A21" t="s">
        <v>214</v>
      </c>
      <c r="B21" t="s">
        <v>167</v>
      </c>
    </row>
    <row r="22" spans="1:2" x14ac:dyDescent="0.2">
      <c r="A22" t="s">
        <v>215</v>
      </c>
      <c r="B22" t="s">
        <v>167</v>
      </c>
    </row>
    <row r="23" spans="1:2" x14ac:dyDescent="0.2">
      <c r="A23" t="s">
        <v>216</v>
      </c>
      <c r="B23" s="66" t="s">
        <v>168</v>
      </c>
    </row>
    <row r="24" spans="1:2" x14ac:dyDescent="0.2">
      <c r="A24" t="s">
        <v>217</v>
      </c>
      <c r="B24" t="s">
        <v>168</v>
      </c>
    </row>
    <row r="25" spans="1:2" x14ac:dyDescent="0.2">
      <c r="A25" t="s">
        <v>218</v>
      </c>
      <c r="B25" t="s">
        <v>168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Identificación Riesgos y Oportu</vt:lpstr>
      <vt:lpstr>Valores</vt:lpstr>
      <vt:lpstr>Gráfico Riesgo - Oport Tratado</vt:lpstr>
      <vt:lpstr>Fuente de Riesgos</vt:lpstr>
      <vt:lpstr>Estrategias </vt:lpstr>
      <vt:lpstr>Categ-Cap-Imp-Val Oportunidades</vt:lpstr>
      <vt:lpstr>Estrategias - Oportunidades</vt:lpstr>
      <vt:lpstr>Hoja1</vt:lpstr>
      <vt:lpstr>'Fuente de Riesgos'!Área_de_impresión</vt:lpstr>
      <vt:lpstr>'Identificación Riesgos y Oportu'!Área_de_impresión</vt:lpstr>
      <vt:lpstr>Capacidad</vt:lpstr>
      <vt:lpstr>Categoria</vt:lpstr>
      <vt:lpstr>Estratégias</vt:lpstr>
      <vt:lpstr>Identificação_dos_Riscos</vt:lpstr>
      <vt:lpstr>Impacto</vt:lpstr>
      <vt:lpstr>Status_da_Resposta</vt:lpstr>
      <vt:lpstr>'Fuente de Riesgos'!Títulos_a_imprimir</vt:lpstr>
      <vt:lpstr>Valores</vt:lpstr>
    </vt:vector>
  </TitlesOfParts>
  <Manager>Diederitch Wheelock Orozco</Manager>
  <Company>TOTVS México S.A. de C.V.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MIT036 - Matriz de Riscos</dc:title>
  <dc:subject>MIT - Metodología de Implementación TOTVS</dc:subject>
  <dc:creator>Diederitch Wheelock Orozco</dc:creator>
  <cp:keywords>MIT</cp:keywords>
  <cp:lastModifiedBy>ADA</cp:lastModifiedBy>
  <cp:lastPrinted>2005-06-27T13:29:24Z</cp:lastPrinted>
  <dcterms:created xsi:type="dcterms:W3CDTF">2005-06-17T15:50:49Z</dcterms:created>
  <dcterms:modified xsi:type="dcterms:W3CDTF">2022-12-22T19:53:57Z</dcterms:modified>
  <cp:category>MIT</cp:category>
  <dc:language>Español</dc:language>
  <cp:version>1.3</cp:version>
</cp:coreProperties>
</file>